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P6hja-Pärnumaa\ÜVK kava 2025\"/>
    </mc:Choice>
  </mc:AlternateContent>
  <xr:revisionPtr revIDLastSave="0" documentId="13_ncr:1_{D17A5C4A-743A-41A1-9259-6D8708753902}" xr6:coauthVersionLast="47" xr6:coauthVersionMax="47" xr10:uidLastSave="{00000000-0000-0000-0000-000000000000}"/>
  <bookViews>
    <workbookView xWindow="1160" yWindow="0" windowWidth="17580" windowHeight="8220" xr2:uid="{00000000-000D-0000-FFFF-FFFF00000000}"/>
  </bookViews>
  <sheets>
    <sheet name="Põhja-Pärnumaa vald" sheetId="1" r:id="rId1"/>
    <sheet name="Tööde mahud" sheetId="2" r:id="rId2"/>
  </sheets>
  <definedNames>
    <definedName name="_xlnm._FilterDatabase" localSheetId="0" hidden="1">'Põhja-Pärnumaa vald'!$A$3:$R$3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8" i="2" l="1"/>
  <c r="F40" i="2" l="1"/>
  <c r="F39" i="2"/>
  <c r="E26" i="1"/>
  <c r="I26" i="1"/>
  <c r="J26" i="1"/>
  <c r="K26" i="1"/>
  <c r="L26" i="1"/>
  <c r="M26" i="1"/>
  <c r="N26" i="1"/>
  <c r="O26" i="1"/>
  <c r="P26" i="1"/>
  <c r="Q26" i="1"/>
  <c r="C7" i="1"/>
  <c r="F10" i="2"/>
  <c r="D7" i="1" s="1"/>
  <c r="F7" i="1" s="1"/>
  <c r="S7" i="1" s="1"/>
  <c r="F14" i="2"/>
  <c r="F15" i="2"/>
  <c r="F16" i="2"/>
  <c r="F17" i="2"/>
  <c r="F18" i="2"/>
  <c r="F22" i="2" l="1"/>
  <c r="D12" i="2"/>
  <c r="S5" i="1"/>
  <c r="S6" i="1"/>
  <c r="S10" i="1"/>
  <c r="S13" i="1"/>
  <c r="S14" i="1"/>
  <c r="S15" i="1"/>
  <c r="S16" i="1"/>
  <c r="S4" i="1"/>
  <c r="F49" i="2" l="1"/>
  <c r="F47" i="2"/>
  <c r="F13" i="2" l="1"/>
  <c r="F12" i="2"/>
  <c r="F19" i="2" l="1"/>
  <c r="F20" i="2" s="1"/>
  <c r="F66" i="2"/>
  <c r="D15" i="1" s="1"/>
  <c r="F43" i="2"/>
  <c r="D10" i="1" s="1"/>
  <c r="J101" i="2"/>
  <c r="D8" i="1"/>
  <c r="I8" i="1" s="1"/>
  <c r="S8" i="1" s="1"/>
  <c r="F6" i="2"/>
  <c r="F7" i="2"/>
  <c r="F4" i="2"/>
  <c r="F38" i="2"/>
  <c r="F41" i="2" s="1"/>
  <c r="D25" i="1" s="1"/>
  <c r="H25" i="1" s="1"/>
  <c r="F2" i="2"/>
  <c r="F34" i="2"/>
  <c r="F33" i="2"/>
  <c r="F32" i="2"/>
  <c r="F31" i="2"/>
  <c r="F30" i="2"/>
  <c r="F29" i="2"/>
  <c r="F26" i="2"/>
  <c r="F27" i="2"/>
  <c r="F28" i="2"/>
  <c r="F25" i="2"/>
  <c r="F45" i="2"/>
  <c r="F46" i="2"/>
  <c r="F48" i="2"/>
  <c r="F50" i="2"/>
  <c r="F51" i="2"/>
  <c r="F52" i="2"/>
  <c r="F57" i="2"/>
  <c r="F56" i="2"/>
  <c r="F62" i="2"/>
  <c r="D13" i="1" s="1"/>
  <c r="F64" i="2"/>
  <c r="F69" i="2"/>
  <c r="F70" i="2"/>
  <c r="F71" i="2"/>
  <c r="F72" i="2"/>
  <c r="F73" i="2"/>
  <c r="F74" i="2"/>
  <c r="F75" i="2"/>
  <c r="F76" i="2"/>
  <c r="F68" i="2"/>
  <c r="F81" i="2"/>
  <c r="F82" i="2"/>
  <c r="F83" i="2"/>
  <c r="F84" i="2"/>
  <c r="F85" i="2"/>
  <c r="F86" i="2"/>
  <c r="F87" i="2"/>
  <c r="F88" i="2"/>
  <c r="F89" i="2"/>
  <c r="F90" i="2"/>
  <c r="F91" i="2"/>
  <c r="F92" i="2"/>
  <c r="F80" i="2"/>
  <c r="F97" i="2"/>
  <c r="F98" i="2"/>
  <c r="F99" i="2"/>
  <c r="F100" i="2"/>
  <c r="F101" i="2"/>
  <c r="F102" i="2"/>
  <c r="F103" i="2"/>
  <c r="F96" i="2"/>
  <c r="D4" i="1" l="1"/>
  <c r="H26" i="1"/>
  <c r="S25" i="1"/>
  <c r="D24" i="1"/>
  <c r="D14" i="1"/>
  <c r="D5" i="1"/>
  <c r="F8" i="2"/>
  <c r="D6" i="1" s="1"/>
  <c r="F35" i="2"/>
  <c r="F36" i="2" s="1"/>
  <c r="D9" i="1" s="1"/>
  <c r="P9" i="1" s="1"/>
  <c r="S9" i="1" s="1"/>
  <c r="F58" i="2"/>
  <c r="F59" i="2" s="1"/>
  <c r="D12" i="1" s="1"/>
  <c r="M12" i="1" s="1"/>
  <c r="S12" i="1" s="1"/>
  <c r="F53" i="2"/>
  <c r="F54" i="2" s="1"/>
  <c r="F77" i="2"/>
  <c r="F78" i="2" s="1"/>
  <c r="D16" i="1" s="1"/>
  <c r="F93" i="2"/>
  <c r="F94" i="2" s="1"/>
  <c r="D17" i="1" s="1"/>
  <c r="Q17" i="1" s="1"/>
  <c r="S17" i="1" s="1"/>
  <c r="F104" i="2"/>
  <c r="F105" i="2" s="1"/>
  <c r="D18" i="1" s="1"/>
  <c r="H18" i="1" s="1"/>
  <c r="S18" i="1" s="1"/>
  <c r="D26" i="1" l="1"/>
  <c r="F24" i="1"/>
  <c r="F26" i="1" s="1"/>
  <c r="D11" i="1"/>
  <c r="D19" i="1" s="1"/>
  <c r="D29" i="1" l="1"/>
  <c r="G24" i="1"/>
  <c r="G26" i="1" s="1"/>
  <c r="N11" i="1"/>
  <c r="S11" i="1" s="1"/>
  <c r="S19" i="1" s="1"/>
  <c r="E19" i="1"/>
  <c r="L19" i="1"/>
  <c r="J19" i="1"/>
  <c r="K19" i="1"/>
  <c r="M19" i="1"/>
  <c r="O19" i="1"/>
  <c r="P19" i="1"/>
  <c r="Q19" i="1"/>
  <c r="H19" i="1"/>
  <c r="S24" i="1" l="1"/>
  <c r="N19" i="1"/>
  <c r="F19" i="1"/>
  <c r="G19" i="1"/>
  <c r="I19" i="1" l="1"/>
</calcChain>
</file>

<file path=xl/sharedStrings.xml><?xml version="1.0" encoding="utf-8"?>
<sst xmlns="http://schemas.openxmlformats.org/spreadsheetml/2006/main" count="228" uniqueCount="114">
  <si>
    <t>Asula/RKA/reovee-kogumispiirkond</t>
  </si>
  <si>
    <t>Asula/projekt v teostatav töö</t>
  </si>
  <si>
    <t>Kogu-maksumus (KM-ta)</t>
  </si>
  <si>
    <t>Vändra</t>
  </si>
  <si>
    <t>Vihtra</t>
  </si>
  <si>
    <t xml:space="preserve">Suurejõe </t>
  </si>
  <si>
    <t>Libatse</t>
  </si>
  <si>
    <t>Pärnu-Jaagupi</t>
  </si>
  <si>
    <t>Vahenurme</t>
  </si>
  <si>
    <t>Tõrdu</t>
  </si>
  <si>
    <t>Tõrdu küla ühiskanalisatsiooni rekonstrueerimine</t>
  </si>
  <si>
    <t>Jrk. nr</t>
  </si>
  <si>
    <t>KOKKU</t>
  </si>
  <si>
    <t>Vahenurme küla ühisveevärgi ja -kanalisatsiooni rekonstrueerimine</t>
  </si>
  <si>
    <t>Pärnu-Jaagupi alevi ühisveevärgi ja -kanalisatsiooni rekonstrueerimine ja laiendamine</t>
  </si>
  <si>
    <t>Pärnjõe</t>
  </si>
  <si>
    <t>Vihtra küla reoveepuhasti rekonstrueerimine</t>
  </si>
  <si>
    <t>Tootsi</t>
  </si>
  <si>
    <t>Kadjaste</t>
  </si>
  <si>
    <t>Kadjaste küla ÜVK-torustike, reoveepumpla ja reoveepuhasti rekonstrueerimine</t>
  </si>
  <si>
    <t>Kergu</t>
  </si>
  <si>
    <t>Kaisma</t>
  </si>
  <si>
    <t>Kergu küla ühisveevärgi ja -kanalisatsiooni rekonstrueerimine ja rajamine</t>
  </si>
  <si>
    <t>Veetorustike rekonstrueerimine</t>
  </si>
  <si>
    <t>Kogus</t>
  </si>
  <si>
    <t>Ühikhind</t>
  </si>
  <si>
    <t>Kokku</t>
  </si>
  <si>
    <t>Veetorustike rekonstrueerimine eraldi kaevikus</t>
  </si>
  <si>
    <t>Majaühenduste rekonstrueerimine</t>
  </si>
  <si>
    <t>Isevoolsete kanalisatsioonitorustike rekonstrueerimine eraldi kaevikus</t>
  </si>
  <si>
    <t>Reoveepumpla rekonstrueerimine</t>
  </si>
  <si>
    <t>Kaisma küla keskuse puurkaev-pumpla elektri- ja automaatikaseadmete uuendamine</t>
  </si>
  <si>
    <t>Reoveepumpla rajamine</t>
  </si>
  <si>
    <t>Veetorustike rekonstrueerimine ühises kaevikus isevoolse kanalisatsioonitorustikuga</t>
  </si>
  <si>
    <t>Isevoolse kanalisatsioonitorustiku rajamine eraldi kaevikus</t>
  </si>
  <si>
    <t>Majaühenduste rajamine</t>
  </si>
  <si>
    <t>Survekanalisatsiooni torustike rajamine ja rekonstrueerimine ühises kaevikus veetorustikega</t>
  </si>
  <si>
    <t>Kergu küla keskuse puurkaev-pumpla elektri- ja automaatikaseadmete uuendamine</t>
  </si>
  <si>
    <t>Reoveepumplate rajamine</t>
  </si>
  <si>
    <t>m</t>
  </si>
  <si>
    <t>tk</t>
  </si>
  <si>
    <t>kmpl</t>
  </si>
  <si>
    <t>kompl</t>
  </si>
  <si>
    <t>Veetorustike rajamine eraldi kaevikus</t>
  </si>
  <si>
    <t>Veetorustike rekonstrueerimine ja rajamine ühises kaevikus isevoolse kanalisatsioonitorustikuga</t>
  </si>
  <si>
    <t>Veetorustike rekonstrueerimine ja rajamine ühises kaevikus survelise kanalisatsioonitorustikuga</t>
  </si>
  <si>
    <t>Veetorustike rekonstrueerimine ja rajamine ühises kaevikus isevoolse ja survelise kanalisatsioonitorustikuga</t>
  </si>
  <si>
    <t>Majaühenduste rekonstrueerimine ja rajamine</t>
  </si>
  <si>
    <t>Isevoolsete kanalisatsioonitorustike rajamine ühises kaevikus veetorustikega</t>
  </si>
  <si>
    <t>Isevoolsete kanalisatsioonitorustike rajamine ühises kaevikus vee- ja survekanalisatsiooni torustikuga</t>
  </si>
  <si>
    <t>Survekanalisatsiooni torustike rajamine ühises kaevikus veetorustikega</t>
  </si>
  <si>
    <t>Survekanalisatsiooni torustike rajamine ühises kaevikus vee- ja isevoolse kanalisatsioonitorustikuga</t>
  </si>
  <si>
    <t>Isevoolsete kanalisatsioonitorustike rekonstrueerimine ühises kaevikus veetorustikega</t>
  </si>
  <si>
    <t>Survekanalisatsiooni torustike rekonstrueerimine eraldi kaevikus</t>
  </si>
  <si>
    <t>Ühik</t>
  </si>
  <si>
    <t>Suurejõe</t>
  </si>
  <si>
    <t xml:space="preserve">Pärnjõe </t>
  </si>
  <si>
    <t>Isevoolsete kanalisatsioonitorustike rekonstrueerimine Tõrdu külas eraldi kaevikus</t>
  </si>
  <si>
    <t xml:space="preserve">Isevoolse kanalisatsioonitorustiku rekonstrueerimine </t>
  </si>
  <si>
    <t>Survekanalisatsioonitorustiku rekonstrueerimine</t>
  </si>
  <si>
    <t>Reovee peapumpla rekonstrueerimine</t>
  </si>
  <si>
    <t>Maksumus</t>
  </si>
  <si>
    <t>Veetorustike ringistamine</t>
  </si>
  <si>
    <t xml:space="preserve">Tuletõrjehüdrantide rajamine </t>
  </si>
  <si>
    <t>Tuletõrjehüdrantide rekonstrueerimine</t>
  </si>
  <si>
    <t>Isevoolse kanalisatsioonitorustiku rajamine</t>
  </si>
  <si>
    <t>Survekanalisatsiooni torustiku rajamine</t>
  </si>
  <si>
    <t>Survekanalisatsiooni torustiku rekonstrueerimine</t>
  </si>
  <si>
    <t>Pärnu-Jaagupi alevis Ülase tn reoveepumpla rekonstrueerimine uues asukohas, amortiseerunud reoveepumpla ja tehnohoone lammutamine</t>
  </si>
  <si>
    <t>Ehitustööd kokku</t>
  </si>
  <si>
    <t>Investeering kokku (koos projekteerimise, omanikujärelevalve, projektijuhtimise ja ettenägematute kuludega 15%)</t>
  </si>
  <si>
    <t>Libatse reoveepuhasti rekonstrueerimine</t>
  </si>
  <si>
    <t>Statsionaarne generaator Vändra veetöötlusjaama</t>
  </si>
  <si>
    <t>Statsionaarse generaatori paigaldamine Vändra alevi veetöötlusjaama</t>
  </si>
  <si>
    <t>Tootsi Ehitajate tee veetorustiku rekonstrueerimine</t>
  </si>
  <si>
    <t>Kanalisatsioonitorustike rekonstrueerimine Pärnu-Paide mnt alguses</t>
  </si>
  <si>
    <t>Kinnistuühenduste rekonstrueerimine</t>
  </si>
  <si>
    <t>Reoveepumpla rekonstrueerimine (Turu tn ja Jakobsoni tn)</t>
  </si>
  <si>
    <t>Kaisma küla ühisveevärgi rekonstrueerimine ja ühiskanalisatsiooni rajamine</t>
  </si>
  <si>
    <t xml:space="preserve">Pärnjõe küla reoveepuhasti rekonstrueerimine </t>
  </si>
  <si>
    <t xml:space="preserve">Suurejõe küla reoveepuhasti rekonstrueerimine </t>
  </si>
  <si>
    <t>8-korteriline ridaelamu+21 eramut</t>
  </si>
  <si>
    <t>29 leibkonda</t>
  </si>
  <si>
    <t>Reoveepuhasti rekonstrueerimine (keskmiselt ca 13 m3/d)</t>
  </si>
  <si>
    <t>Vihtra küla reoveepuhasti rekonstrueerimine, tehnohoone rekonstrueerimine, piirdeaia ja juurdepääsutee rajamine (keskmiselt ca 13 m3/d)</t>
  </si>
  <si>
    <t>Pärnjõe küla reoveepuhasti rekonstrueerimine  (keskmiselt ca 11 m3/d)</t>
  </si>
  <si>
    <t>Suurejõe reoveepuhasti rekonstrueerimine (keskmiselt ca 10 m3/d)</t>
  </si>
  <si>
    <t>Kadjaste küla reoveepuhasti rekonstrueerimine (kompaktpuhasti, ca 5 m3/d)</t>
  </si>
  <si>
    <t>Kergu küla reoveepuhasti rekonstrueerimine (kompaktpuhasti, ca 5 m3/d, sh ÜVK laiendamisega lisanduv vooluhulk)</t>
  </si>
  <si>
    <t>Kaisma küla reoveepuhasti rajamine (kompaktpuhasti, keskmiselt ca 5 m3/d)</t>
  </si>
  <si>
    <t>ca 61 elanikku</t>
  </si>
  <si>
    <t>Kõik kokku</t>
  </si>
  <si>
    <t>Reoveepumplate puhul peab olema valmis vajadusel tegutsema jooksvalt</t>
  </si>
  <si>
    <t>Vee kinnistu-ühenduste rekonstrueerimine</t>
  </si>
  <si>
    <t>Kanalisatsiooni kinnistu-ühenduste rekonstrueerimine</t>
  </si>
  <si>
    <t>Tootsi alevi ühiskanalisatsiooni lahkvoolseks ehitamine</t>
  </si>
  <si>
    <t>Tootsi Ehitajate tn veetorustike rekonstrueerimine</t>
  </si>
  <si>
    <t>Drenaažitorustik (De 110 PE), killustikupadi, geotekstiil</t>
  </si>
  <si>
    <t>Sademeveetorustik (De 110 PP)</t>
  </si>
  <si>
    <t>Sademeveetorustik (De 200 PP)</t>
  </si>
  <si>
    <t>Sademeveetorustik (De 350 PP)</t>
  </si>
  <si>
    <t>Sademeveetorustik (De 400 PP)</t>
  </si>
  <si>
    <t>Sademeveetorustik (De 500 PP)</t>
  </si>
  <si>
    <t>Veetorustiku rekonstrueerimine Pärnu-Paide mnt piirkonnas</t>
  </si>
  <si>
    <t>1. AS Mako investeeringud</t>
  </si>
  <si>
    <t>2. Põhja-Pärnumaa valla investeeringud</t>
  </si>
  <si>
    <t>Reoveekanalisatsiooni rekonstrueerimine (De160…200 PVC)</t>
  </si>
  <si>
    <t>Libatse reoveepuhasti rekonstrueerimine (keskmiselt ca 35 m3/d)</t>
  </si>
  <si>
    <t>Ülase tn 17 kuni 21 sademeveetorustike rajamine Pärnu-Jaagupi alevis</t>
  </si>
  <si>
    <t xml:space="preserve">Uus tn 18a kõrval paikneva parkla sademeveetorustik </t>
  </si>
  <si>
    <t>Ülase tn lasteaia (Ülase tn 11) sademeveetorustiku rajamine</t>
  </si>
  <si>
    <t>Vahenurme küla ühisveevarustuse puurkaev-pumpla rekonstrueerimine (sh. amortiseerunud veetöötlusseadmete uuendamine)</t>
  </si>
  <si>
    <t>Pärnu-Jaagupi sademeveesüsteemide laiendamine</t>
  </si>
  <si>
    <t>AS Mako ja Põhja-Pärnumaa vald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</si>
</sst>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\ _€_-;\-* #,##0\ _€_-;_-* &quot;-&quot;??\ _€_-;_-@_-"/>
    <numFmt numFmtId="166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wrapText="1"/>
    </xf>
    <xf numFmtId="0" fontId="7" fillId="2" borderId="2" xfId="0" applyFont="1" applyFill="1" applyBorder="1" applyAlignment="1">
      <alignment vertical="top" wrapText="1"/>
    </xf>
    <xf numFmtId="164" fontId="0" fillId="2" borderId="2" xfId="1" applyFont="1" applyFill="1" applyBorder="1" applyAlignment="1">
      <alignment vertical="top" wrapText="1"/>
    </xf>
    <xf numFmtId="165" fontId="0" fillId="2" borderId="2" xfId="1" applyNumberFormat="1" applyFont="1" applyFill="1" applyBorder="1" applyAlignment="1">
      <alignment horizontal="left" vertical="top"/>
    </xf>
    <xf numFmtId="0" fontId="0" fillId="0" borderId="1" xfId="0" applyBorder="1"/>
    <xf numFmtId="3" fontId="0" fillId="0" borderId="1" xfId="0" applyNumberFormat="1" applyBorder="1"/>
    <xf numFmtId="165" fontId="0" fillId="3" borderId="2" xfId="1" applyNumberFormat="1" applyFont="1" applyFill="1" applyBorder="1" applyAlignment="1">
      <alignment horizontal="left" vertical="top"/>
    </xf>
    <xf numFmtId="3" fontId="0" fillId="0" borderId="4" xfId="0" applyNumberFormat="1" applyBorder="1"/>
    <xf numFmtId="0" fontId="0" fillId="0" borderId="3" xfId="0" applyBorder="1"/>
    <xf numFmtId="0" fontId="0" fillId="0" borderId="6" xfId="0" applyBorder="1"/>
    <xf numFmtId="0" fontId="0" fillId="2" borderId="5" xfId="0" applyFill="1" applyBorder="1" applyAlignment="1">
      <alignment vertical="top" wrapText="1"/>
    </xf>
    <xf numFmtId="0" fontId="8" fillId="0" borderId="3" xfId="0" applyFont="1" applyBorder="1"/>
    <xf numFmtId="0" fontId="8" fillId="0" borderId="7" xfId="0" applyFont="1" applyBorder="1"/>
    <xf numFmtId="0" fontId="8" fillId="0" borderId="8" xfId="0" applyFont="1" applyBorder="1" applyAlignment="1">
      <alignment wrapText="1"/>
    </xf>
    <xf numFmtId="3" fontId="8" fillId="0" borderId="8" xfId="0" applyNumberFormat="1" applyFont="1" applyBorder="1"/>
    <xf numFmtId="3" fontId="8" fillId="0" borderId="9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wrapText="1"/>
    </xf>
    <xf numFmtId="0" fontId="10" fillId="0" borderId="2" xfId="0" applyFont="1" applyBorder="1"/>
    <xf numFmtId="3" fontId="10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3" fontId="5" fillId="0" borderId="1" xfId="0" applyNumberFormat="1" applyFont="1" applyBorder="1"/>
    <xf numFmtId="0" fontId="11" fillId="0" borderId="0" xfId="0" applyFont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3" fontId="5" fillId="0" borderId="2" xfId="0" applyNumberFormat="1" applyFont="1" applyBorder="1"/>
    <xf numFmtId="3" fontId="10" fillId="0" borderId="0" xfId="0" applyNumberFormat="1" applyFont="1"/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3" fontId="5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/>
    <xf numFmtId="1" fontId="5" fillId="0" borderId="0" xfId="0" applyNumberFormat="1" applyFont="1"/>
    <xf numFmtId="0" fontId="4" fillId="0" borderId="0" xfId="0" applyFont="1"/>
    <xf numFmtId="166" fontId="11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10" fillId="4" borderId="0" xfId="0" applyFont="1" applyFill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center"/>
    </xf>
    <xf numFmtId="3" fontId="5" fillId="4" borderId="0" xfId="0" applyNumberFormat="1" applyFont="1" applyFill="1"/>
    <xf numFmtId="0" fontId="11" fillId="4" borderId="0" xfId="0" applyFont="1" applyFill="1"/>
    <xf numFmtId="0" fontId="5" fillId="4" borderId="0" xfId="0" applyFont="1" applyFill="1"/>
    <xf numFmtId="0" fontId="4" fillId="0" borderId="1" xfId="0" applyFont="1" applyBorder="1"/>
    <xf numFmtId="0" fontId="5" fillId="4" borderId="1" xfId="0" applyFont="1" applyFill="1" applyBorder="1"/>
    <xf numFmtId="3" fontId="5" fillId="4" borderId="1" xfId="0" applyNumberFormat="1" applyFont="1" applyFill="1" applyBorder="1"/>
    <xf numFmtId="0" fontId="1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4" fillId="4" borderId="1" xfId="0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/>
    </xf>
    <xf numFmtId="3" fontId="8" fillId="0" borderId="10" xfId="0" applyNumberFormat="1" applyFont="1" applyBorder="1"/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4" borderId="6" xfId="0" applyFill="1" applyBorder="1" applyAlignment="1">
      <alignment wrapText="1"/>
    </xf>
    <xf numFmtId="0" fontId="0" fillId="0" borderId="11" xfId="0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6" xfId="0" applyBorder="1"/>
    <xf numFmtId="0" fontId="0" fillId="0" borderId="15" xfId="0" applyBorder="1"/>
    <xf numFmtId="3" fontId="0" fillId="0" borderId="5" xfId="0" applyNumberFormat="1" applyBorder="1"/>
    <xf numFmtId="0" fontId="0" fillId="0" borderId="5" xfId="0" applyBorder="1"/>
    <xf numFmtId="0" fontId="0" fillId="0" borderId="17" xfId="0" applyBorder="1"/>
    <xf numFmtId="3" fontId="0" fillId="0" borderId="0" xfId="0" applyNumberForma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3" fontId="0" fillId="0" borderId="14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17" xfId="0" applyNumberFormat="1" applyBorder="1"/>
    <xf numFmtId="0" fontId="0" fillId="0" borderId="19" xfId="0" applyBorder="1"/>
    <xf numFmtId="3" fontId="0" fillId="0" borderId="0" xfId="0" applyNumberFormat="1"/>
    <xf numFmtId="3" fontId="8" fillId="0" borderId="0" xfId="0" applyNumberFormat="1" applyFont="1"/>
    <xf numFmtId="0" fontId="2" fillId="0" borderId="1" xfId="0" applyFont="1" applyBorder="1"/>
    <xf numFmtId="0" fontId="0" fillId="0" borderId="4" xfId="0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1" xfId="0" applyBorder="1"/>
    <xf numFmtId="3" fontId="0" fillId="4" borderId="21" xfId="0" applyNumberFormat="1" applyFill="1" applyBorder="1"/>
    <xf numFmtId="0" fontId="0" fillId="0" borderId="23" xfId="0" applyBorder="1"/>
    <xf numFmtId="0" fontId="16" fillId="0" borderId="0" xfId="0" applyFont="1"/>
    <xf numFmtId="165" fontId="0" fillId="2" borderId="7" xfId="1" applyNumberFormat="1" applyFont="1" applyFill="1" applyBorder="1" applyAlignment="1">
      <alignment horizontal="left" vertical="top"/>
    </xf>
    <xf numFmtId="165" fontId="0" fillId="2" borderId="8" xfId="1" applyNumberFormat="1" applyFont="1" applyFill="1" applyBorder="1" applyAlignment="1">
      <alignment horizontal="left" vertical="top"/>
    </xf>
    <xf numFmtId="165" fontId="0" fillId="2" borderId="9" xfId="1" applyNumberFormat="1" applyFont="1" applyFill="1" applyBorder="1" applyAlignment="1">
      <alignment horizontal="left" vertical="top"/>
    </xf>
    <xf numFmtId="165" fontId="0" fillId="3" borderId="7" xfId="1" applyNumberFormat="1" applyFont="1" applyFill="1" applyBorder="1" applyAlignment="1">
      <alignment horizontal="left" vertical="top"/>
    </xf>
    <xf numFmtId="165" fontId="0" fillId="3" borderId="8" xfId="1" applyNumberFormat="1" applyFont="1" applyFill="1" applyBorder="1" applyAlignment="1">
      <alignment horizontal="left" vertical="top"/>
    </xf>
    <xf numFmtId="165" fontId="0" fillId="3" borderId="9" xfId="1" applyNumberFormat="1" applyFont="1" applyFill="1" applyBorder="1" applyAlignment="1">
      <alignment horizontal="left" vertical="top"/>
    </xf>
    <xf numFmtId="164" fontId="0" fillId="2" borderId="20" xfId="1" applyFont="1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7" fillId="2" borderId="20" xfId="0" applyFont="1" applyFill="1" applyBorder="1" applyAlignment="1">
      <alignment vertical="top" wrapText="1"/>
    </xf>
    <xf numFmtId="3" fontId="17" fillId="0" borderId="4" xfId="0" applyNumberFormat="1" applyFont="1" applyBorder="1"/>
    <xf numFmtId="0" fontId="0" fillId="4" borderId="4" xfId="0" applyFill="1" applyBorder="1"/>
    <xf numFmtId="0" fontId="0" fillId="4" borderId="16" xfId="0" applyFill="1" applyBorder="1"/>
    <xf numFmtId="0" fontId="0" fillId="4" borderId="1" xfId="0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/>
    <xf numFmtId="0" fontId="14" fillId="4" borderId="1" xfId="0" applyFont="1" applyFill="1" applyBorder="1" applyAlignment="1">
      <alignment wrapText="1"/>
    </xf>
    <xf numFmtId="0" fontId="14" fillId="0" borderId="0" xfId="0" applyFont="1"/>
    <xf numFmtId="3" fontId="17" fillId="0" borderId="0" xfId="0" applyNumberFormat="1" applyFont="1"/>
    <xf numFmtId="3" fontId="0" fillId="4" borderId="11" xfId="0" applyNumberFormat="1" applyFill="1" applyBorder="1"/>
    <xf numFmtId="3" fontId="0" fillId="4" borderId="12" xfId="0" applyNumberFormat="1" applyFill="1" applyBorder="1"/>
    <xf numFmtId="3" fontId="0" fillId="4" borderId="13" xfId="0" applyNumberFormat="1" applyFill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0" fontId="0" fillId="0" borderId="2" xfId="0" applyBorder="1"/>
    <xf numFmtId="0" fontId="0" fillId="0" borderId="29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1" xfId="0" applyFont="1" applyBorder="1"/>
    <xf numFmtId="0" fontId="17" fillId="0" borderId="11" xfId="0" applyFont="1" applyBorder="1" applyAlignment="1">
      <alignment wrapText="1"/>
    </xf>
    <xf numFmtId="0" fontId="17" fillId="0" borderId="26" xfId="0" applyFont="1" applyBorder="1"/>
    <xf numFmtId="0" fontId="17" fillId="0" borderId="26" xfId="0" applyFont="1" applyBorder="1" applyAlignment="1">
      <alignment wrapText="1"/>
    </xf>
    <xf numFmtId="0" fontId="10" fillId="0" borderId="0" xfId="0" applyFont="1" applyAlignment="1">
      <alignment wrapText="1"/>
    </xf>
    <xf numFmtId="3" fontId="0" fillId="4" borderId="22" xfId="0" applyNumberFormat="1" applyFill="1" applyBorder="1"/>
    <xf numFmtId="3" fontId="17" fillId="4" borderId="22" xfId="0" applyNumberFormat="1" applyFont="1" applyFill="1" applyBorder="1"/>
    <xf numFmtId="3" fontId="0" fillId="4" borderId="1" xfId="0" applyNumberFormat="1" applyFill="1" applyBorder="1"/>
    <xf numFmtId="0" fontId="0" fillId="4" borderId="15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topLeftCell="B1" zoomScale="80" zoomScaleNormal="80" workbookViewId="0">
      <pane ySplit="3" topLeftCell="A4" activePane="bottomLeft" state="frozen"/>
      <selection pane="bottomLeft" activeCell="D27" sqref="D27"/>
    </sheetView>
  </sheetViews>
  <sheetFormatPr defaultRowHeight="14.5" x14ac:dyDescent="0.35"/>
  <cols>
    <col min="1" max="1" width="6.26953125" hidden="1" customWidth="1"/>
    <col min="2" max="2" width="17.26953125" customWidth="1"/>
    <col min="3" max="3" width="28.7265625" style="1" customWidth="1"/>
    <col min="4" max="4" width="12" customWidth="1"/>
    <col min="5" max="5" width="9.7265625" customWidth="1"/>
    <col min="6" max="6" width="10.1796875" customWidth="1"/>
    <col min="7" max="7" width="10.26953125" customWidth="1"/>
    <col min="8" max="8" width="10.7265625" bestFit="1" customWidth="1"/>
    <col min="9" max="9" width="10.26953125" customWidth="1"/>
    <col min="10" max="12" width="10.7265625" bestFit="1" customWidth="1"/>
    <col min="13" max="17" width="8.7265625" customWidth="1"/>
    <col min="18" max="18" width="29.81640625" hidden="1" customWidth="1"/>
    <col min="19" max="19" width="14.7265625" hidden="1" customWidth="1"/>
  </cols>
  <sheetData>
    <row r="1" spans="1:19" ht="21" x14ac:dyDescent="0.5">
      <c r="B1" s="128" t="s">
        <v>104</v>
      </c>
    </row>
    <row r="3" spans="1:19" ht="92.25" customHeight="1" thickBot="1" x14ac:dyDescent="0.4">
      <c r="A3" t="s">
        <v>11</v>
      </c>
      <c r="B3" s="2" t="s">
        <v>0</v>
      </c>
      <c r="C3" s="11" t="s">
        <v>1</v>
      </c>
      <c r="D3" s="3" t="s">
        <v>2</v>
      </c>
      <c r="E3" s="7">
        <v>2025</v>
      </c>
      <c r="F3" s="7">
        <v>2026</v>
      </c>
      <c r="G3" s="7">
        <v>2027</v>
      </c>
      <c r="H3" s="7">
        <v>2028</v>
      </c>
      <c r="I3" s="4">
        <v>2029</v>
      </c>
      <c r="J3" s="4">
        <v>2030</v>
      </c>
      <c r="K3" s="4">
        <v>2031</v>
      </c>
      <c r="L3" s="4">
        <v>2032</v>
      </c>
      <c r="M3" s="4">
        <v>2033</v>
      </c>
      <c r="N3" s="4">
        <v>2034</v>
      </c>
      <c r="O3" s="4">
        <v>2035</v>
      </c>
      <c r="P3" s="4">
        <v>2036</v>
      </c>
      <c r="Q3" s="4">
        <v>2037</v>
      </c>
      <c r="R3" s="18"/>
    </row>
    <row r="4" spans="1:19" ht="43.5" x14ac:dyDescent="0.35">
      <c r="A4" s="9">
        <v>2</v>
      </c>
      <c r="B4" s="96" t="s">
        <v>3</v>
      </c>
      <c r="C4" s="93" t="s">
        <v>73</v>
      </c>
      <c r="D4" s="120">
        <f>'Tööde mahud'!F2</f>
        <v>15000</v>
      </c>
      <c r="E4" s="97"/>
      <c r="F4" s="98">
        <v>15000</v>
      </c>
      <c r="G4" s="98"/>
      <c r="H4" s="111"/>
      <c r="I4" s="123"/>
      <c r="J4" s="99"/>
      <c r="K4" s="99"/>
      <c r="L4" s="99"/>
      <c r="M4" s="99"/>
      <c r="N4" s="99"/>
      <c r="O4" s="99"/>
      <c r="P4" s="99"/>
      <c r="Q4" s="100"/>
      <c r="S4" s="116">
        <f>SUM(E4:R4)</f>
        <v>15000</v>
      </c>
    </row>
    <row r="5" spans="1:19" ht="43.5" x14ac:dyDescent="0.35">
      <c r="A5" s="9"/>
      <c r="B5" s="10" t="s">
        <v>3</v>
      </c>
      <c r="C5" s="94" t="s">
        <v>77</v>
      </c>
      <c r="D5" s="121">
        <f>'Tööde mahud'!F4</f>
        <v>60000</v>
      </c>
      <c r="E5" s="101"/>
      <c r="F5" s="6"/>
      <c r="G5" s="6">
        <v>30000</v>
      </c>
      <c r="H5" s="112">
        <v>30000</v>
      </c>
      <c r="J5" s="5"/>
      <c r="K5" s="5"/>
      <c r="L5" s="5"/>
      <c r="M5" s="5"/>
      <c r="N5" s="5"/>
      <c r="O5" s="5"/>
      <c r="P5" s="5"/>
      <c r="Q5" s="102"/>
      <c r="R5" s="107" t="s">
        <v>92</v>
      </c>
      <c r="S5" s="116">
        <f t="shared" ref="S5:S18" si="0">SUM(E5:R5)</f>
        <v>60000</v>
      </c>
    </row>
    <row r="6" spans="1:19" ht="43.5" x14ac:dyDescent="0.35">
      <c r="B6" s="10" t="s">
        <v>3</v>
      </c>
      <c r="C6" s="94" t="s">
        <v>75</v>
      </c>
      <c r="D6" s="121">
        <f>'Tööde mahud'!F8</f>
        <v>43500</v>
      </c>
      <c r="E6" s="103"/>
      <c r="F6" s="5"/>
      <c r="G6" s="5"/>
      <c r="H6" s="102"/>
      <c r="I6" s="8">
        <v>43500</v>
      </c>
      <c r="J6" s="5"/>
      <c r="K6" s="5"/>
      <c r="L6" s="5"/>
      <c r="M6" s="5"/>
      <c r="N6" s="5"/>
      <c r="O6" s="5"/>
      <c r="P6" s="5"/>
      <c r="Q6" s="102"/>
      <c r="S6" s="116">
        <f t="shared" si="0"/>
        <v>43500</v>
      </c>
    </row>
    <row r="7" spans="1:19" ht="29" x14ac:dyDescent="0.35">
      <c r="B7" s="10" t="s">
        <v>3</v>
      </c>
      <c r="C7" s="94" t="str">
        <f>'Tööde mahud'!B10</f>
        <v>Veetorustiku rekonstrueerimine Pärnu-Paide mnt piirkonnas</v>
      </c>
      <c r="D7" s="166">
        <f>'Tööde mahud'!F10</f>
        <v>82550</v>
      </c>
      <c r="E7" s="169"/>
      <c r="F7" s="168">
        <f>D7</f>
        <v>82550</v>
      </c>
      <c r="G7" s="141"/>
      <c r="H7" s="140"/>
      <c r="I7" s="139"/>
      <c r="J7" s="141"/>
      <c r="K7" s="141"/>
      <c r="L7" s="141"/>
      <c r="M7" s="141"/>
      <c r="N7" s="141"/>
      <c r="O7" s="141"/>
      <c r="P7" s="141"/>
      <c r="Q7" s="140"/>
      <c r="S7" s="116">
        <f t="shared" si="0"/>
        <v>82550</v>
      </c>
    </row>
    <row r="8" spans="1:19" ht="29" x14ac:dyDescent="0.35">
      <c r="A8" s="9"/>
      <c r="B8" s="10" t="s">
        <v>17</v>
      </c>
      <c r="C8" s="94" t="s">
        <v>74</v>
      </c>
      <c r="D8" s="167">
        <f>'Tööde mahud'!F22</f>
        <v>101400</v>
      </c>
      <c r="E8" s="101"/>
      <c r="F8" s="6"/>
      <c r="G8" s="6"/>
      <c r="H8" s="112"/>
      <c r="I8" s="138">
        <f>D8</f>
        <v>101400</v>
      </c>
      <c r="J8" s="5"/>
      <c r="K8" s="5"/>
      <c r="L8" s="5"/>
      <c r="M8" s="5"/>
      <c r="N8" s="5"/>
      <c r="O8" s="5"/>
      <c r="P8" s="5"/>
      <c r="Q8" s="102"/>
      <c r="S8" s="147">
        <f t="shared" si="0"/>
        <v>101400</v>
      </c>
    </row>
    <row r="9" spans="1:19" ht="58" x14ac:dyDescent="0.35">
      <c r="A9" s="9"/>
      <c r="B9" s="10" t="s">
        <v>7</v>
      </c>
      <c r="C9" s="94" t="s">
        <v>14</v>
      </c>
      <c r="D9" s="121">
        <f>'Tööde mahud'!F36</f>
        <v>1182867</v>
      </c>
      <c r="E9" s="101"/>
      <c r="F9" s="6">
        <v>107533</v>
      </c>
      <c r="G9" s="6">
        <v>107533</v>
      </c>
      <c r="H9" s="112">
        <v>107533</v>
      </c>
      <c r="I9" s="8">
        <v>107533</v>
      </c>
      <c r="J9" s="6">
        <v>107533</v>
      </c>
      <c r="K9" s="6">
        <v>107533</v>
      </c>
      <c r="L9" s="6">
        <v>107533</v>
      </c>
      <c r="M9" s="6">
        <v>107533</v>
      </c>
      <c r="N9" s="6">
        <v>107533</v>
      </c>
      <c r="O9" s="6">
        <v>107533</v>
      </c>
      <c r="P9" s="6">
        <f>D9-(F9+G9+H9+I9+J9+K9+L9+M9+N9+O9)</f>
        <v>107537</v>
      </c>
      <c r="Q9" s="102"/>
      <c r="S9" s="116">
        <f t="shared" si="0"/>
        <v>1182867</v>
      </c>
    </row>
    <row r="10" spans="1:19" ht="29" x14ac:dyDescent="0.35">
      <c r="A10" s="9"/>
      <c r="B10" s="10" t="s">
        <v>6</v>
      </c>
      <c r="C10" s="95" t="s">
        <v>71</v>
      </c>
      <c r="D10" s="121">
        <f>'Tööde mahud'!F43</f>
        <v>220000</v>
      </c>
      <c r="E10" s="101"/>
      <c r="F10" s="6"/>
      <c r="G10" s="5"/>
      <c r="H10" s="102"/>
      <c r="I10" s="119"/>
      <c r="J10" s="5"/>
      <c r="K10" s="6">
        <v>110000</v>
      </c>
      <c r="L10" s="6">
        <v>110000</v>
      </c>
      <c r="M10" s="5"/>
      <c r="N10" s="5"/>
      <c r="O10" s="5"/>
      <c r="P10" s="5"/>
      <c r="Q10" s="102"/>
      <c r="S10" s="116">
        <f t="shared" si="0"/>
        <v>220000</v>
      </c>
    </row>
    <row r="11" spans="1:19" ht="43.5" x14ac:dyDescent="0.35">
      <c r="A11" s="9"/>
      <c r="B11" s="10" t="s">
        <v>8</v>
      </c>
      <c r="C11" s="94" t="s">
        <v>13</v>
      </c>
      <c r="D11" s="121">
        <f>'Tööde mahud'!F54</f>
        <v>431215.49999999994</v>
      </c>
      <c r="E11" s="101"/>
      <c r="F11" s="6"/>
      <c r="G11" s="5"/>
      <c r="H11" s="102"/>
      <c r="I11" s="119"/>
      <c r="J11" s="6"/>
      <c r="K11" s="6">
        <v>50000</v>
      </c>
      <c r="L11" s="6">
        <v>115000</v>
      </c>
      <c r="M11" s="6">
        <v>115000</v>
      </c>
      <c r="N11" s="6">
        <f>D11-K11-M11-L11</f>
        <v>151215.49999999994</v>
      </c>
      <c r="O11" s="5"/>
      <c r="P11" s="5"/>
      <c r="Q11" s="102"/>
      <c r="S11" s="116">
        <f t="shared" si="0"/>
        <v>431215.49999999994</v>
      </c>
    </row>
    <row r="12" spans="1:19" ht="29" x14ac:dyDescent="0.35">
      <c r="A12" s="9"/>
      <c r="B12" s="10" t="s">
        <v>9</v>
      </c>
      <c r="C12" s="94" t="s">
        <v>10</v>
      </c>
      <c r="D12" s="121">
        <f>'Tööde mahud'!F59</f>
        <v>99532.499999999985</v>
      </c>
      <c r="E12" s="101"/>
      <c r="F12" s="6"/>
      <c r="G12" s="6"/>
      <c r="H12" s="112"/>
      <c r="I12" s="8"/>
      <c r="J12" s="5"/>
      <c r="L12" s="5"/>
      <c r="M12" s="6">
        <f>D12</f>
        <v>99532.499999999985</v>
      </c>
      <c r="N12" s="5"/>
      <c r="O12" s="5"/>
      <c r="P12" s="5"/>
      <c r="Q12" s="102"/>
      <c r="S12" s="116">
        <f t="shared" si="0"/>
        <v>99532.499999999985</v>
      </c>
    </row>
    <row r="13" spans="1:19" ht="29" x14ac:dyDescent="0.35">
      <c r="A13" s="9"/>
      <c r="B13" s="10" t="s">
        <v>4</v>
      </c>
      <c r="C13" s="94" t="s">
        <v>16</v>
      </c>
      <c r="D13" s="121">
        <f>'Tööde mahud'!F62</f>
        <v>160000</v>
      </c>
      <c r="E13" s="101"/>
      <c r="F13" s="6"/>
      <c r="G13" s="6">
        <v>160000</v>
      </c>
      <c r="H13" s="102"/>
      <c r="I13" s="119"/>
      <c r="J13" s="5"/>
      <c r="K13" s="5"/>
      <c r="L13" s="5"/>
      <c r="N13" s="5"/>
      <c r="O13" s="5"/>
      <c r="P13" s="5"/>
      <c r="Q13" s="102"/>
      <c r="S13" s="116">
        <f t="shared" si="0"/>
        <v>160000</v>
      </c>
    </row>
    <row r="14" spans="1:19" ht="29" x14ac:dyDescent="0.35">
      <c r="A14" s="9"/>
      <c r="B14" s="10" t="s">
        <v>15</v>
      </c>
      <c r="C14" s="94" t="s">
        <v>79</v>
      </c>
      <c r="D14" s="121">
        <f>'Tööde mahud'!F64</f>
        <v>140000</v>
      </c>
      <c r="E14" s="101"/>
      <c r="F14" s="6"/>
      <c r="G14" s="6"/>
      <c r="H14" s="112"/>
      <c r="I14" s="8">
        <v>140000</v>
      </c>
      <c r="J14" s="5"/>
      <c r="K14" s="5"/>
      <c r="L14" s="5"/>
      <c r="M14" s="5"/>
      <c r="N14" s="5"/>
      <c r="O14" s="5"/>
      <c r="P14" s="5"/>
      <c r="Q14" s="102"/>
      <c r="S14" s="116">
        <f t="shared" si="0"/>
        <v>140000</v>
      </c>
    </row>
    <row r="15" spans="1:19" ht="29" x14ac:dyDescent="0.35">
      <c r="A15" s="9"/>
      <c r="B15" s="10" t="s">
        <v>5</v>
      </c>
      <c r="C15" s="94" t="s">
        <v>80</v>
      </c>
      <c r="D15" s="121">
        <f>'Tööde mahud'!F66</f>
        <v>135000</v>
      </c>
      <c r="E15" s="101"/>
      <c r="F15" s="6"/>
      <c r="G15" s="6"/>
      <c r="H15" s="112"/>
      <c r="I15" s="8"/>
      <c r="J15" s="6">
        <v>135000</v>
      </c>
      <c r="K15" s="6"/>
      <c r="L15" s="6"/>
      <c r="M15" s="6"/>
      <c r="N15" s="6"/>
      <c r="O15" s="6"/>
      <c r="P15" s="6"/>
      <c r="Q15" s="102"/>
      <c r="S15" s="116">
        <f t="shared" si="0"/>
        <v>135000</v>
      </c>
    </row>
    <row r="16" spans="1:19" ht="45" customHeight="1" x14ac:dyDescent="0.35">
      <c r="A16" s="9"/>
      <c r="B16" s="10" t="s">
        <v>18</v>
      </c>
      <c r="C16" s="94" t="s">
        <v>19</v>
      </c>
      <c r="D16" s="121">
        <f>'Tööde mahud'!F78</f>
        <v>317285</v>
      </c>
      <c r="E16" s="101"/>
      <c r="F16" s="6"/>
      <c r="G16" s="6"/>
      <c r="H16" s="112"/>
      <c r="I16" s="8"/>
      <c r="J16" s="6"/>
      <c r="K16" s="6"/>
      <c r="L16" s="6"/>
      <c r="M16" s="6"/>
      <c r="N16" s="6"/>
      <c r="O16" s="6">
        <v>317285</v>
      </c>
      <c r="P16" s="6"/>
      <c r="Q16" s="102"/>
      <c r="S16" s="116">
        <f t="shared" si="0"/>
        <v>317285</v>
      </c>
    </row>
    <row r="17" spans="1:19" ht="43.5" x14ac:dyDescent="0.35">
      <c r="A17" s="9"/>
      <c r="B17" s="10" t="s">
        <v>20</v>
      </c>
      <c r="C17" s="94" t="s">
        <v>22</v>
      </c>
      <c r="D17" s="121">
        <f>'Tööde mahud'!F94</f>
        <v>449592.49999999994</v>
      </c>
      <c r="E17" s="101"/>
      <c r="F17" s="6"/>
      <c r="G17" s="6"/>
      <c r="H17" s="112"/>
      <c r="I17" s="8"/>
      <c r="J17" s="6"/>
      <c r="K17" s="6"/>
      <c r="L17" s="6"/>
      <c r="M17" s="6"/>
      <c r="N17" s="6"/>
      <c r="O17" s="6"/>
      <c r="P17" s="6">
        <v>200000</v>
      </c>
      <c r="Q17" s="112">
        <f>D17-P17</f>
        <v>249592.49999999994</v>
      </c>
      <c r="S17" s="116">
        <f t="shared" si="0"/>
        <v>449592.49999999994</v>
      </c>
    </row>
    <row r="18" spans="1:19" ht="44" thickBot="1" x14ac:dyDescent="0.4">
      <c r="A18" s="9"/>
      <c r="B18" s="10" t="s">
        <v>21</v>
      </c>
      <c r="C18" s="94" t="s">
        <v>78</v>
      </c>
      <c r="D18" s="122">
        <f>'Tööde mahud'!F105</f>
        <v>426931.74999999994</v>
      </c>
      <c r="E18" s="113"/>
      <c r="F18" s="104"/>
      <c r="G18" s="104">
        <v>175000</v>
      </c>
      <c r="H18" s="114">
        <f>D18-G18</f>
        <v>251931.74999999994</v>
      </c>
      <c r="I18" s="124"/>
      <c r="J18" s="105"/>
      <c r="K18" s="104"/>
      <c r="L18" s="104"/>
      <c r="M18" s="105"/>
      <c r="N18" s="115"/>
      <c r="O18" s="105"/>
      <c r="P18" s="105"/>
      <c r="Q18" s="106"/>
      <c r="S18" s="116">
        <f t="shared" si="0"/>
        <v>426931.74999999994</v>
      </c>
    </row>
    <row r="19" spans="1:19" s="17" customFormat="1" ht="15" thickBot="1" x14ac:dyDescent="0.4">
      <c r="A19" s="12"/>
      <c r="B19" s="13" t="s">
        <v>12</v>
      </c>
      <c r="C19" s="14"/>
      <c r="D19" s="92">
        <f t="shared" ref="D19:Q19" si="1">SUM(D4:D18)</f>
        <v>3864874.25</v>
      </c>
      <c r="E19" s="92">
        <f t="shared" si="1"/>
        <v>0</v>
      </c>
      <c r="F19" s="92">
        <f t="shared" si="1"/>
        <v>205083</v>
      </c>
      <c r="G19" s="92">
        <f t="shared" si="1"/>
        <v>472533</v>
      </c>
      <c r="H19" s="92">
        <f t="shared" si="1"/>
        <v>389464.74999999994</v>
      </c>
      <c r="I19" s="15">
        <f t="shared" si="1"/>
        <v>392433</v>
      </c>
      <c r="J19" s="15">
        <f t="shared" si="1"/>
        <v>242533</v>
      </c>
      <c r="K19" s="15">
        <f t="shared" si="1"/>
        <v>267533</v>
      </c>
      <c r="L19" s="15">
        <f t="shared" si="1"/>
        <v>332533</v>
      </c>
      <c r="M19" s="15">
        <f t="shared" si="1"/>
        <v>322065.5</v>
      </c>
      <c r="N19" s="15">
        <f t="shared" si="1"/>
        <v>258748.49999999994</v>
      </c>
      <c r="O19" s="15">
        <f t="shared" si="1"/>
        <v>424818</v>
      </c>
      <c r="P19" s="15">
        <f t="shared" si="1"/>
        <v>307537</v>
      </c>
      <c r="Q19" s="16">
        <f t="shared" si="1"/>
        <v>249592.49999999994</v>
      </c>
      <c r="S19" s="117">
        <f>SUM(S4:S18)</f>
        <v>3864874.25</v>
      </c>
    </row>
    <row r="22" spans="1:19" ht="21.5" thickBot="1" x14ac:dyDescent="0.55000000000000004">
      <c r="B22" s="128" t="s">
        <v>105</v>
      </c>
    </row>
    <row r="23" spans="1:19" ht="92.25" customHeight="1" thickBot="1" x14ac:dyDescent="0.4">
      <c r="A23" t="s">
        <v>11</v>
      </c>
      <c r="B23" s="137" t="s">
        <v>0</v>
      </c>
      <c r="C23" s="136" t="s">
        <v>1</v>
      </c>
      <c r="D23" s="135" t="s">
        <v>2</v>
      </c>
      <c r="E23" s="132">
        <v>2025</v>
      </c>
      <c r="F23" s="133">
        <v>2026</v>
      </c>
      <c r="G23" s="133">
        <v>2027</v>
      </c>
      <c r="H23" s="134">
        <v>2028</v>
      </c>
      <c r="I23" s="129">
        <v>2029</v>
      </c>
      <c r="J23" s="130">
        <v>2030</v>
      </c>
      <c r="K23" s="130">
        <v>2031</v>
      </c>
      <c r="L23" s="130">
        <v>2032</v>
      </c>
      <c r="M23" s="130">
        <v>2033</v>
      </c>
      <c r="N23" s="130">
        <v>2034</v>
      </c>
      <c r="O23" s="130">
        <v>2035</v>
      </c>
      <c r="P23" s="130">
        <v>2036</v>
      </c>
      <c r="Q23" s="131">
        <v>2037</v>
      </c>
      <c r="R23" s="18"/>
    </row>
    <row r="24" spans="1:19" ht="29" x14ac:dyDescent="0.35">
      <c r="A24" s="125"/>
      <c r="B24" s="161" t="s">
        <v>17</v>
      </c>
      <c r="C24" s="162" t="s">
        <v>95</v>
      </c>
      <c r="D24" s="148">
        <f>'Tööde mahud'!F20</f>
        <v>730526</v>
      </c>
      <c r="E24" s="126"/>
      <c r="F24" s="149">
        <f>D24*0.35</f>
        <v>255684.09999999998</v>
      </c>
      <c r="G24" s="150">
        <f>D24-F24</f>
        <v>474841.9</v>
      </c>
      <c r="H24" s="111"/>
      <c r="I24" s="123"/>
      <c r="J24" s="98"/>
      <c r="K24" s="99"/>
      <c r="L24" s="99"/>
      <c r="M24" s="99"/>
      <c r="N24" s="99"/>
      <c r="O24" s="99"/>
      <c r="P24" s="99"/>
      <c r="Q24" s="100"/>
      <c r="S24" s="116">
        <f>SUM(E24:R24)</f>
        <v>730526</v>
      </c>
    </row>
    <row r="25" spans="1:19" ht="44" thickBot="1" x14ac:dyDescent="0.4">
      <c r="A25" s="127"/>
      <c r="B25" s="163" t="s">
        <v>7</v>
      </c>
      <c r="C25" s="164" t="s">
        <v>112</v>
      </c>
      <c r="D25" s="151">
        <f>'Tööde mahud'!F41</f>
        <v>102637.49999999999</v>
      </c>
      <c r="E25" s="152"/>
      <c r="F25" s="153"/>
      <c r="G25" s="154"/>
      <c r="H25" s="155">
        <f>D25</f>
        <v>102637.49999999999</v>
      </c>
      <c r="I25" s="156"/>
      <c r="J25" s="157"/>
      <c r="K25" s="157"/>
      <c r="L25" s="157"/>
      <c r="M25" s="157"/>
      <c r="N25" s="157"/>
      <c r="O25" s="157"/>
      <c r="P25" s="157"/>
      <c r="Q25" s="158"/>
      <c r="S25" s="116">
        <f>SUM(E25:R25)</f>
        <v>102637.49999999999</v>
      </c>
    </row>
    <row r="26" spans="1:19" s="20" customFormat="1" x14ac:dyDescent="0.35">
      <c r="B26" s="19" t="s">
        <v>12</v>
      </c>
      <c r="C26" s="21"/>
      <c r="D26" s="23">
        <f>SUM(D24:D25)</f>
        <v>833163.5</v>
      </c>
      <c r="E26" s="23">
        <f t="shared" ref="E26:Q26" si="2">SUM(E24:E25)</f>
        <v>0</v>
      </c>
      <c r="F26" s="23">
        <f t="shared" si="2"/>
        <v>255684.09999999998</v>
      </c>
      <c r="G26" s="23">
        <f t="shared" si="2"/>
        <v>474841.9</v>
      </c>
      <c r="H26" s="23">
        <f t="shared" si="2"/>
        <v>102637.49999999999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</row>
    <row r="29" spans="1:19" x14ac:dyDescent="0.35">
      <c r="B29" s="20" t="s">
        <v>113</v>
      </c>
      <c r="C29" s="165"/>
      <c r="D29" s="32">
        <f>D19+D26</f>
        <v>4698037.75</v>
      </c>
    </row>
    <row r="30" spans="1:19" x14ac:dyDescent="0.35">
      <c r="E30" s="116"/>
    </row>
  </sheetData>
  <autoFilter ref="A3:R3" xr:uid="{00000000-0001-0000-0000-000000000000}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&amp;CPõhja-Pärnumaa valla ühisveevärgi ja -kanalisatsiooni arendamise kava aastateks 2020-2032 Lisa 2 Investeeringute kava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52B8-4370-4C9B-8221-5FFD4E8F4F98}">
  <dimension ref="A1:K108"/>
  <sheetViews>
    <sheetView topLeftCell="A102" zoomScaleNormal="100" workbookViewId="0">
      <selection activeCell="G107" sqref="G107"/>
    </sheetView>
  </sheetViews>
  <sheetFormatPr defaultRowHeight="14.5" x14ac:dyDescent="0.35"/>
  <cols>
    <col min="1" max="1" width="14.36328125" style="20" customWidth="1"/>
    <col min="2" max="2" width="56.08984375" style="25" customWidth="1"/>
    <col min="3" max="3" width="8.08984375" style="25" customWidth="1"/>
    <col min="4" max="9" width="8.7265625" style="25"/>
    <col min="10" max="10" width="0" style="25" hidden="1" customWidth="1"/>
    <col min="11" max="16384" width="8.7265625" style="25"/>
  </cols>
  <sheetData>
    <row r="1" spans="1:7" s="20" customFormat="1" x14ac:dyDescent="0.35">
      <c r="A1" s="19"/>
      <c r="B1" s="19"/>
      <c r="C1" s="19" t="s">
        <v>54</v>
      </c>
      <c r="D1" s="19" t="s">
        <v>24</v>
      </c>
      <c r="E1" s="19" t="s">
        <v>25</v>
      </c>
      <c r="F1" s="19" t="s">
        <v>61</v>
      </c>
    </row>
    <row r="2" spans="1:7" x14ac:dyDescent="0.35">
      <c r="A2" s="19" t="s">
        <v>3</v>
      </c>
      <c r="B2" s="77" t="s">
        <v>72</v>
      </c>
      <c r="C2" s="60" t="s">
        <v>41</v>
      </c>
      <c r="D2" s="26">
        <v>1</v>
      </c>
      <c r="E2" s="26">
        <v>15000</v>
      </c>
      <c r="F2" s="23">
        <f>D2*E2</f>
        <v>15000</v>
      </c>
      <c r="G2" s="27"/>
    </row>
    <row r="3" spans="1:7" s="72" customFormat="1" x14ac:dyDescent="0.35">
      <c r="A3" s="67"/>
      <c r="B3" s="68"/>
      <c r="C3" s="69"/>
      <c r="D3" s="70"/>
      <c r="E3" s="70"/>
      <c r="F3" s="70"/>
      <c r="G3" s="71"/>
    </row>
    <row r="4" spans="1:7" x14ac:dyDescent="0.35">
      <c r="A4" s="19" t="s">
        <v>3</v>
      </c>
      <c r="B4" s="30" t="s">
        <v>77</v>
      </c>
      <c r="C4" s="60" t="s">
        <v>40</v>
      </c>
      <c r="D4" s="26">
        <v>2</v>
      </c>
      <c r="E4" s="26">
        <v>30000</v>
      </c>
      <c r="F4" s="23">
        <f>D4*E4</f>
        <v>60000</v>
      </c>
      <c r="G4" s="27"/>
    </row>
    <row r="5" spans="1:7" x14ac:dyDescent="0.35">
      <c r="B5" s="29"/>
      <c r="C5" s="61"/>
      <c r="D5" s="28"/>
      <c r="E5" s="28"/>
      <c r="F5" s="28"/>
    </row>
    <row r="6" spans="1:7" ht="29" x14ac:dyDescent="0.35">
      <c r="A6" s="19" t="s">
        <v>3</v>
      </c>
      <c r="B6" s="30" t="s">
        <v>75</v>
      </c>
      <c r="C6" s="60" t="s">
        <v>39</v>
      </c>
      <c r="D6" s="26">
        <v>260</v>
      </c>
      <c r="E6" s="26">
        <v>150</v>
      </c>
      <c r="F6" s="26">
        <f>D6*E6</f>
        <v>39000</v>
      </c>
    </row>
    <row r="7" spans="1:7" x14ac:dyDescent="0.35">
      <c r="A7" s="19"/>
      <c r="B7" s="30" t="s">
        <v>76</v>
      </c>
      <c r="C7" s="60" t="s">
        <v>40</v>
      </c>
      <c r="D7" s="26">
        <v>5</v>
      </c>
      <c r="E7" s="26">
        <v>900</v>
      </c>
      <c r="F7" s="26">
        <f>D7*E7</f>
        <v>4500</v>
      </c>
    </row>
    <row r="8" spans="1:7" x14ac:dyDescent="0.35">
      <c r="A8" s="19"/>
      <c r="B8" s="30" t="s">
        <v>69</v>
      </c>
      <c r="C8" s="60"/>
      <c r="D8" s="26"/>
      <c r="E8" s="26"/>
      <c r="F8" s="23">
        <f>SUM(F6:F7)</f>
        <v>43500</v>
      </c>
    </row>
    <row r="9" spans="1:7" x14ac:dyDescent="0.35">
      <c r="B9" s="29"/>
      <c r="C9" s="61"/>
      <c r="D9" s="28"/>
      <c r="E9" s="28"/>
      <c r="F9" s="32"/>
    </row>
    <row r="10" spans="1:7" x14ac:dyDescent="0.35">
      <c r="A10" s="19" t="s">
        <v>3</v>
      </c>
      <c r="B10" s="142" t="s">
        <v>103</v>
      </c>
      <c r="C10" s="143" t="s">
        <v>39</v>
      </c>
      <c r="D10" s="75">
        <v>635</v>
      </c>
      <c r="E10" s="75">
        <v>130</v>
      </c>
      <c r="F10" s="144">
        <f>D10*E10</f>
        <v>82550</v>
      </c>
    </row>
    <row r="11" spans="1:7" x14ac:dyDescent="0.35">
      <c r="B11" s="29"/>
      <c r="D11" s="28"/>
      <c r="E11" s="28"/>
      <c r="F11" s="28"/>
    </row>
    <row r="12" spans="1:7" x14ac:dyDescent="0.35">
      <c r="A12" s="19" t="s">
        <v>17</v>
      </c>
      <c r="B12" s="76" t="s">
        <v>106</v>
      </c>
      <c r="C12" s="24" t="s">
        <v>39</v>
      </c>
      <c r="D12" s="26">
        <f>45+710</f>
        <v>755</v>
      </c>
      <c r="E12" s="26">
        <v>140</v>
      </c>
      <c r="F12" s="26">
        <f>D12*E12</f>
        <v>105700</v>
      </c>
    </row>
    <row r="13" spans="1:7" x14ac:dyDescent="0.35">
      <c r="A13" s="19"/>
      <c r="B13" s="76" t="s">
        <v>98</v>
      </c>
      <c r="C13" s="73" t="s">
        <v>39</v>
      </c>
      <c r="D13" s="26">
        <v>11</v>
      </c>
      <c r="E13" s="26">
        <v>140</v>
      </c>
      <c r="F13" s="26">
        <f t="shared" ref="F13:F18" si="0">D13*E13</f>
        <v>1540</v>
      </c>
    </row>
    <row r="14" spans="1:7" x14ac:dyDescent="0.35">
      <c r="A14" s="19"/>
      <c r="B14" s="76" t="s">
        <v>99</v>
      </c>
      <c r="C14" s="118" t="s">
        <v>39</v>
      </c>
      <c r="D14" s="26">
        <v>552</v>
      </c>
      <c r="E14" s="26">
        <v>175</v>
      </c>
      <c r="F14" s="26">
        <f t="shared" si="0"/>
        <v>96600</v>
      </c>
    </row>
    <row r="15" spans="1:7" x14ac:dyDescent="0.35">
      <c r="A15" s="19"/>
      <c r="B15" s="76" t="s">
        <v>100</v>
      </c>
      <c r="C15" s="118" t="s">
        <v>39</v>
      </c>
      <c r="D15" s="26">
        <v>446</v>
      </c>
      <c r="E15" s="26">
        <v>250</v>
      </c>
      <c r="F15" s="26">
        <f t="shared" si="0"/>
        <v>111500</v>
      </c>
    </row>
    <row r="16" spans="1:7" x14ac:dyDescent="0.35">
      <c r="A16" s="19"/>
      <c r="B16" s="76" t="s">
        <v>101</v>
      </c>
      <c r="C16" s="118" t="s">
        <v>39</v>
      </c>
      <c r="D16" s="24">
        <v>485</v>
      </c>
      <c r="E16" s="24">
        <v>300</v>
      </c>
      <c r="F16" s="26">
        <f t="shared" si="0"/>
        <v>145500</v>
      </c>
    </row>
    <row r="17" spans="1:6" x14ac:dyDescent="0.35">
      <c r="A17" s="19"/>
      <c r="B17" s="76" t="s">
        <v>102</v>
      </c>
      <c r="C17" s="118" t="s">
        <v>39</v>
      </c>
      <c r="D17" s="26">
        <v>390</v>
      </c>
      <c r="E17" s="26">
        <v>400</v>
      </c>
      <c r="F17" s="26">
        <f t="shared" si="0"/>
        <v>156000</v>
      </c>
    </row>
    <row r="18" spans="1:6" x14ac:dyDescent="0.35">
      <c r="B18" s="76" t="s">
        <v>97</v>
      </c>
      <c r="C18" s="118" t="s">
        <v>39</v>
      </c>
      <c r="D18" s="26">
        <v>230</v>
      </c>
      <c r="E18" s="26">
        <v>80</v>
      </c>
      <c r="F18" s="26">
        <f t="shared" si="0"/>
        <v>18400</v>
      </c>
    </row>
    <row r="19" spans="1:6" x14ac:dyDescent="0.35">
      <c r="A19" s="19"/>
      <c r="B19" s="76" t="s">
        <v>69</v>
      </c>
      <c r="C19" s="24"/>
      <c r="D19" s="26"/>
      <c r="E19" s="26"/>
      <c r="F19" s="26">
        <f>SUM(F12:F18)</f>
        <v>635240</v>
      </c>
    </row>
    <row r="20" spans="1:6" s="20" customFormat="1" ht="29" x14ac:dyDescent="0.35">
      <c r="A20" s="19"/>
      <c r="B20" s="78" t="s">
        <v>70</v>
      </c>
      <c r="C20" s="19"/>
      <c r="D20" s="23"/>
      <c r="E20" s="23"/>
      <c r="F20" s="144">
        <f>F19*1.15</f>
        <v>730526</v>
      </c>
    </row>
    <row r="21" spans="1:6" x14ac:dyDescent="0.35">
      <c r="B21" s="68"/>
      <c r="C21" s="72"/>
      <c r="D21" s="70"/>
      <c r="E21" s="70"/>
      <c r="F21" s="70"/>
    </row>
    <row r="22" spans="1:6" x14ac:dyDescent="0.35">
      <c r="A22" s="19" t="s">
        <v>17</v>
      </c>
      <c r="B22" s="145" t="s">
        <v>96</v>
      </c>
      <c r="C22" s="74" t="s">
        <v>39</v>
      </c>
      <c r="D22" s="75">
        <v>780</v>
      </c>
      <c r="E22" s="75">
        <v>130</v>
      </c>
      <c r="F22" s="144">
        <f>D22*E22</f>
        <v>101400</v>
      </c>
    </row>
    <row r="23" spans="1:6" x14ac:dyDescent="0.35">
      <c r="D23" s="28"/>
      <c r="E23" s="28"/>
      <c r="F23" s="28"/>
    </row>
    <row r="24" spans="1:6" x14ac:dyDescent="0.35">
      <c r="D24" s="28"/>
      <c r="E24" s="28"/>
      <c r="F24" s="28"/>
    </row>
    <row r="25" spans="1:6" x14ac:dyDescent="0.35">
      <c r="A25" s="19" t="s">
        <v>7</v>
      </c>
      <c r="B25" s="37" t="s">
        <v>23</v>
      </c>
      <c r="C25" s="38" t="s">
        <v>39</v>
      </c>
      <c r="D25" s="39">
        <v>2713</v>
      </c>
      <c r="E25" s="26">
        <v>90</v>
      </c>
      <c r="F25" s="26">
        <f>D25*E25</f>
        <v>244170</v>
      </c>
    </row>
    <row r="26" spans="1:6" x14ac:dyDescent="0.35">
      <c r="A26" s="19"/>
      <c r="B26" s="37" t="s">
        <v>62</v>
      </c>
      <c r="C26" s="38" t="s">
        <v>39</v>
      </c>
      <c r="D26" s="39">
        <v>1337</v>
      </c>
      <c r="E26" s="26">
        <v>130</v>
      </c>
      <c r="F26" s="26">
        <f t="shared" ref="F26:F34" si="1">D26*E26</f>
        <v>173810</v>
      </c>
    </row>
    <row r="27" spans="1:6" x14ac:dyDescent="0.35">
      <c r="A27" s="19"/>
      <c r="B27" s="37" t="s">
        <v>63</v>
      </c>
      <c r="C27" s="38" t="s">
        <v>40</v>
      </c>
      <c r="D27" s="39">
        <v>3</v>
      </c>
      <c r="E27" s="26">
        <v>1300</v>
      </c>
      <c r="F27" s="26">
        <f t="shared" si="1"/>
        <v>3900</v>
      </c>
    </row>
    <row r="28" spans="1:6" x14ac:dyDescent="0.35">
      <c r="A28" s="22"/>
      <c r="B28" s="40" t="s">
        <v>64</v>
      </c>
      <c r="C28" s="41" t="s">
        <v>40</v>
      </c>
      <c r="D28" s="42">
        <v>5</v>
      </c>
      <c r="E28" s="31">
        <v>1300</v>
      </c>
      <c r="F28" s="31">
        <f t="shared" si="1"/>
        <v>6500</v>
      </c>
    </row>
    <row r="29" spans="1:6" x14ac:dyDescent="0.35">
      <c r="A29" s="19"/>
      <c r="B29" s="38" t="s">
        <v>58</v>
      </c>
      <c r="C29" s="38" t="s">
        <v>39</v>
      </c>
      <c r="D29" s="39">
        <v>2235</v>
      </c>
      <c r="E29" s="26">
        <v>140</v>
      </c>
      <c r="F29" s="26">
        <f t="shared" si="1"/>
        <v>312900</v>
      </c>
    </row>
    <row r="30" spans="1:6" x14ac:dyDescent="0.35">
      <c r="A30" s="19"/>
      <c r="B30" s="38" t="s">
        <v>65</v>
      </c>
      <c r="C30" s="38" t="s">
        <v>39</v>
      </c>
      <c r="D30" s="39">
        <v>925</v>
      </c>
      <c r="E30" s="26">
        <v>140</v>
      </c>
      <c r="F30" s="26">
        <f t="shared" si="1"/>
        <v>129500</v>
      </c>
    </row>
    <row r="31" spans="1:6" x14ac:dyDescent="0.35">
      <c r="A31" s="19"/>
      <c r="B31" s="38" t="s">
        <v>66</v>
      </c>
      <c r="C31" s="38" t="s">
        <v>39</v>
      </c>
      <c r="D31" s="39">
        <v>240</v>
      </c>
      <c r="E31" s="26">
        <v>90</v>
      </c>
      <c r="F31" s="26">
        <f t="shared" si="1"/>
        <v>21600</v>
      </c>
    </row>
    <row r="32" spans="1:6" x14ac:dyDescent="0.35">
      <c r="A32" s="19"/>
      <c r="B32" s="38" t="s">
        <v>67</v>
      </c>
      <c r="C32" s="38" t="s">
        <v>39</v>
      </c>
      <c r="D32" s="39">
        <v>480</v>
      </c>
      <c r="E32" s="26">
        <v>90</v>
      </c>
      <c r="F32" s="26">
        <f t="shared" si="1"/>
        <v>43200</v>
      </c>
    </row>
    <row r="33" spans="1:8" ht="43.5" x14ac:dyDescent="0.35">
      <c r="A33" s="19"/>
      <c r="B33" s="38" t="s">
        <v>68</v>
      </c>
      <c r="C33" s="38" t="s">
        <v>41</v>
      </c>
      <c r="D33" s="39">
        <v>1</v>
      </c>
      <c r="E33" s="26">
        <v>31000</v>
      </c>
      <c r="F33" s="26">
        <f t="shared" si="1"/>
        <v>31000</v>
      </c>
    </row>
    <row r="34" spans="1:8" x14ac:dyDescent="0.35">
      <c r="A34" s="19"/>
      <c r="B34" s="38" t="s">
        <v>32</v>
      </c>
      <c r="C34" s="38" t="s">
        <v>41</v>
      </c>
      <c r="D34" s="39">
        <v>2</v>
      </c>
      <c r="E34" s="26">
        <v>31000</v>
      </c>
      <c r="F34" s="26">
        <f t="shared" si="1"/>
        <v>62000</v>
      </c>
    </row>
    <row r="35" spans="1:8" s="20" customFormat="1" x14ac:dyDescent="0.35">
      <c r="A35" s="19"/>
      <c r="B35" s="81" t="s">
        <v>69</v>
      </c>
      <c r="C35" s="66"/>
      <c r="D35" s="82"/>
      <c r="E35" s="80"/>
      <c r="F35" s="80">
        <f>SUM(F25:F34)</f>
        <v>1028580</v>
      </c>
    </row>
    <row r="36" spans="1:8" s="20" customFormat="1" ht="29" x14ac:dyDescent="0.35">
      <c r="A36" s="19"/>
      <c r="B36" s="43" t="s">
        <v>70</v>
      </c>
      <c r="C36" s="44"/>
      <c r="D36" s="45"/>
      <c r="E36" s="23"/>
      <c r="F36" s="23">
        <f>F35*1.15</f>
        <v>1182867</v>
      </c>
      <c r="G36" s="32"/>
    </row>
    <row r="37" spans="1:8" x14ac:dyDescent="0.35">
      <c r="D37" s="28"/>
      <c r="E37" s="28"/>
      <c r="F37" s="28"/>
    </row>
    <row r="38" spans="1:8" ht="29" x14ac:dyDescent="0.35">
      <c r="A38" s="19" t="s">
        <v>7</v>
      </c>
      <c r="B38" s="159" t="s">
        <v>108</v>
      </c>
      <c r="C38" s="38" t="s">
        <v>39</v>
      </c>
      <c r="D38" s="46">
        <v>200</v>
      </c>
      <c r="E38" s="26">
        <v>150</v>
      </c>
      <c r="F38" s="26">
        <f>D38*E38</f>
        <v>30000</v>
      </c>
      <c r="G38" s="28"/>
    </row>
    <row r="39" spans="1:8" x14ac:dyDescent="0.35">
      <c r="A39" s="19"/>
      <c r="B39" s="159" t="s">
        <v>109</v>
      </c>
      <c r="C39" s="160" t="s">
        <v>39</v>
      </c>
      <c r="D39" s="46">
        <v>125</v>
      </c>
      <c r="E39" s="26">
        <v>150</v>
      </c>
      <c r="F39" s="26">
        <f>D39*E39</f>
        <v>18750</v>
      </c>
      <c r="G39" s="28"/>
    </row>
    <row r="40" spans="1:8" x14ac:dyDescent="0.35">
      <c r="A40" s="19"/>
      <c r="B40" s="159" t="s">
        <v>110</v>
      </c>
      <c r="C40" s="160" t="s">
        <v>39</v>
      </c>
      <c r="D40" s="46">
        <v>270</v>
      </c>
      <c r="E40" s="26">
        <v>150</v>
      </c>
      <c r="F40" s="26">
        <f>D40*E40</f>
        <v>40500</v>
      </c>
      <c r="G40" s="28"/>
    </row>
    <row r="41" spans="1:8" ht="29" x14ac:dyDescent="0.35">
      <c r="A41" s="19"/>
      <c r="B41" s="43" t="s">
        <v>70</v>
      </c>
      <c r="C41" s="38"/>
      <c r="D41" s="46"/>
      <c r="E41" s="26"/>
      <c r="F41" s="23">
        <f>(F38+F39+F40)*1.15</f>
        <v>102637.49999999999</v>
      </c>
    </row>
    <row r="42" spans="1:8" x14ac:dyDescent="0.35">
      <c r="B42" s="47"/>
      <c r="C42" s="48"/>
      <c r="D42" s="49"/>
      <c r="E42" s="28"/>
      <c r="F42" s="28"/>
    </row>
    <row r="43" spans="1:8" x14ac:dyDescent="0.35">
      <c r="A43" s="19" t="s">
        <v>6</v>
      </c>
      <c r="B43" s="50" t="s">
        <v>107</v>
      </c>
      <c r="C43" s="66" t="s">
        <v>41</v>
      </c>
      <c r="D43" s="46">
        <v>1</v>
      </c>
      <c r="E43" s="26">
        <v>220000</v>
      </c>
      <c r="F43" s="23">
        <f>D43*E43</f>
        <v>220000</v>
      </c>
      <c r="G43" s="64"/>
    </row>
    <row r="44" spans="1:8" x14ac:dyDescent="0.35">
      <c r="D44" s="28"/>
      <c r="E44" s="28"/>
      <c r="F44" s="28"/>
      <c r="G44" s="62"/>
      <c r="H44" s="64"/>
    </row>
    <row r="45" spans="1:8" ht="43.5" x14ac:dyDescent="0.35">
      <c r="A45" s="19" t="s">
        <v>8</v>
      </c>
      <c r="B45" s="159" t="s">
        <v>111</v>
      </c>
      <c r="C45" s="24" t="s">
        <v>41</v>
      </c>
      <c r="D45" s="26">
        <v>1</v>
      </c>
      <c r="E45" s="26">
        <v>90000</v>
      </c>
      <c r="F45" s="26">
        <f t="shared" ref="F45:F52" si="2">D45*E45</f>
        <v>90000</v>
      </c>
      <c r="G45" s="64"/>
    </row>
    <row r="46" spans="1:8" x14ac:dyDescent="0.35">
      <c r="A46" s="19"/>
      <c r="B46" s="37" t="s">
        <v>23</v>
      </c>
      <c r="C46" s="73" t="s">
        <v>39</v>
      </c>
      <c r="D46" s="26">
        <v>411</v>
      </c>
      <c r="E46" s="26">
        <v>130</v>
      </c>
      <c r="F46" s="26">
        <f t="shared" si="2"/>
        <v>53430</v>
      </c>
    </row>
    <row r="47" spans="1:8" x14ac:dyDescent="0.35">
      <c r="A47" s="19"/>
      <c r="B47" s="108" t="s">
        <v>93</v>
      </c>
      <c r="C47" s="109" t="s">
        <v>41</v>
      </c>
      <c r="D47" s="26">
        <v>7</v>
      </c>
      <c r="E47" s="26">
        <v>700</v>
      </c>
      <c r="F47" s="26">
        <f t="shared" si="2"/>
        <v>4900</v>
      </c>
    </row>
    <row r="48" spans="1:8" x14ac:dyDescent="0.35">
      <c r="A48" s="19"/>
      <c r="B48" s="38" t="s">
        <v>58</v>
      </c>
      <c r="C48" s="38" t="s">
        <v>39</v>
      </c>
      <c r="D48" s="39">
        <v>351</v>
      </c>
      <c r="E48" s="26">
        <v>130</v>
      </c>
      <c r="F48" s="26">
        <f t="shared" si="2"/>
        <v>45630</v>
      </c>
    </row>
    <row r="49" spans="1:10" x14ac:dyDescent="0.35">
      <c r="A49" s="19"/>
      <c r="B49" s="110" t="s">
        <v>94</v>
      </c>
      <c r="C49" s="110" t="s">
        <v>41</v>
      </c>
      <c r="D49" s="39">
        <v>5</v>
      </c>
      <c r="E49" s="26">
        <v>900</v>
      </c>
      <c r="F49" s="26">
        <f t="shared" si="2"/>
        <v>4500</v>
      </c>
    </row>
    <row r="50" spans="1:10" x14ac:dyDescent="0.35">
      <c r="A50" s="19"/>
      <c r="B50" s="38" t="s">
        <v>59</v>
      </c>
      <c r="C50" s="38" t="s">
        <v>39</v>
      </c>
      <c r="D50" s="39">
        <v>27</v>
      </c>
      <c r="E50" s="26">
        <v>130</v>
      </c>
      <c r="F50" s="26">
        <f t="shared" si="2"/>
        <v>3510</v>
      </c>
    </row>
    <row r="51" spans="1:10" x14ac:dyDescent="0.35">
      <c r="A51" s="19"/>
      <c r="B51" s="38" t="s">
        <v>60</v>
      </c>
      <c r="C51" s="38" t="s">
        <v>41</v>
      </c>
      <c r="D51" s="39">
        <v>1</v>
      </c>
      <c r="E51" s="26">
        <v>33000</v>
      </c>
      <c r="F51" s="26">
        <f t="shared" si="2"/>
        <v>33000</v>
      </c>
    </row>
    <row r="52" spans="1:10" x14ac:dyDescent="0.35">
      <c r="A52" s="19"/>
      <c r="B52" s="79" t="s">
        <v>83</v>
      </c>
      <c r="C52" s="38" t="s">
        <v>41</v>
      </c>
      <c r="D52" s="39">
        <v>1</v>
      </c>
      <c r="E52" s="26">
        <v>140000</v>
      </c>
      <c r="F52" s="26">
        <f t="shared" si="2"/>
        <v>140000</v>
      </c>
      <c r="G52" s="64"/>
    </row>
    <row r="53" spans="1:10" x14ac:dyDescent="0.35">
      <c r="A53" s="24"/>
      <c r="B53" s="24" t="s">
        <v>69</v>
      </c>
      <c r="C53" s="24"/>
      <c r="D53" s="26"/>
      <c r="E53" s="26"/>
      <c r="F53" s="26">
        <f>SUM(F45:F52)</f>
        <v>374970</v>
      </c>
      <c r="G53" s="65"/>
      <c r="H53" s="27"/>
    </row>
    <row r="54" spans="1:10" s="20" customFormat="1" ht="29" x14ac:dyDescent="0.35">
      <c r="A54" s="19"/>
      <c r="B54" s="21" t="s">
        <v>70</v>
      </c>
      <c r="C54" s="19"/>
      <c r="D54" s="23"/>
      <c r="E54" s="23"/>
      <c r="F54" s="23">
        <f>F53*1.15</f>
        <v>431215.49999999994</v>
      </c>
    </row>
    <row r="55" spans="1:10" x14ac:dyDescent="0.35">
      <c r="D55" s="28"/>
      <c r="E55" s="28"/>
      <c r="F55" s="28"/>
    </row>
    <row r="56" spans="1:10" ht="29" x14ac:dyDescent="0.35">
      <c r="A56" s="19" t="s">
        <v>9</v>
      </c>
      <c r="B56" s="37" t="s">
        <v>57</v>
      </c>
      <c r="C56" s="24" t="s">
        <v>39</v>
      </c>
      <c r="D56" s="26">
        <v>535</v>
      </c>
      <c r="E56" s="26">
        <v>150</v>
      </c>
      <c r="F56" s="26">
        <f>D56*E56</f>
        <v>80250</v>
      </c>
    </row>
    <row r="57" spans="1:10" x14ac:dyDescent="0.35">
      <c r="A57" s="19"/>
      <c r="B57" s="38" t="s">
        <v>28</v>
      </c>
      <c r="C57" s="24" t="s">
        <v>40</v>
      </c>
      <c r="D57" s="26">
        <v>7</v>
      </c>
      <c r="E57" s="26">
        <v>900</v>
      </c>
      <c r="F57" s="26">
        <f>D57*E57</f>
        <v>6300</v>
      </c>
    </row>
    <row r="58" spans="1:10" s="20" customFormat="1" x14ac:dyDescent="0.35">
      <c r="A58" s="19"/>
      <c r="B58" s="73" t="s">
        <v>69</v>
      </c>
      <c r="C58" s="73"/>
      <c r="D58" s="80"/>
      <c r="E58" s="80"/>
      <c r="F58" s="80">
        <f>SUM(F56:F57)</f>
        <v>86550</v>
      </c>
    </row>
    <row r="59" spans="1:10" s="20" customFormat="1" x14ac:dyDescent="0.35">
      <c r="A59" s="19"/>
      <c r="B59" s="19" t="s">
        <v>70</v>
      </c>
      <c r="C59" s="19"/>
      <c r="D59" s="23"/>
      <c r="E59" s="23"/>
      <c r="F59" s="23">
        <f>F58*1.15</f>
        <v>99532.499999999985</v>
      </c>
    </row>
    <row r="60" spans="1:10" x14ac:dyDescent="0.35">
      <c r="D60" s="28"/>
      <c r="E60" s="28"/>
      <c r="F60" s="28"/>
    </row>
    <row r="61" spans="1:10" s="20" customFormat="1" x14ac:dyDescent="0.35">
      <c r="A61" s="19"/>
      <c r="B61" s="51"/>
      <c r="C61" s="52"/>
      <c r="D61" s="53"/>
      <c r="E61" s="23"/>
      <c r="F61" s="23"/>
    </row>
    <row r="62" spans="1:10" s="20" customFormat="1" ht="43.5" x14ac:dyDescent="0.35">
      <c r="A62" s="19" t="s">
        <v>4</v>
      </c>
      <c r="B62" s="83" t="s">
        <v>84</v>
      </c>
      <c r="C62" s="52" t="s">
        <v>41</v>
      </c>
      <c r="D62" s="85">
        <v>1</v>
      </c>
      <c r="E62" s="85">
        <v>160000</v>
      </c>
      <c r="F62" s="85">
        <f>E62</f>
        <v>160000</v>
      </c>
      <c r="G62" s="25"/>
      <c r="I62" s="63"/>
      <c r="J62" s="25"/>
    </row>
    <row r="63" spans="1:10" x14ac:dyDescent="0.35">
      <c r="A63" s="19"/>
      <c r="B63" s="33"/>
      <c r="C63" s="34"/>
      <c r="D63" s="35"/>
      <c r="E63" s="84"/>
      <c r="F63" s="84"/>
      <c r="G63" s="62"/>
      <c r="H63" s="64"/>
    </row>
    <row r="64" spans="1:10" ht="29" x14ac:dyDescent="0.35">
      <c r="A64" s="19" t="s">
        <v>56</v>
      </c>
      <c r="B64" s="51" t="s">
        <v>85</v>
      </c>
      <c r="C64" s="52" t="s">
        <v>41</v>
      </c>
      <c r="D64" s="85">
        <v>1</v>
      </c>
      <c r="E64" s="85">
        <v>140000</v>
      </c>
      <c r="F64" s="85">
        <f>D64*E64</f>
        <v>140000</v>
      </c>
      <c r="I64" s="63"/>
    </row>
    <row r="65" spans="1:10" x14ac:dyDescent="0.35">
      <c r="A65" s="19"/>
      <c r="B65" s="33"/>
      <c r="C65" s="34"/>
      <c r="D65" s="35"/>
      <c r="E65" s="84"/>
      <c r="F65" s="84"/>
      <c r="G65" s="62"/>
      <c r="H65" s="64"/>
      <c r="I65" s="62"/>
      <c r="J65" s="64"/>
    </row>
    <row r="66" spans="1:10" ht="29" x14ac:dyDescent="0.35">
      <c r="A66" s="19" t="s">
        <v>55</v>
      </c>
      <c r="B66" s="51" t="s">
        <v>86</v>
      </c>
      <c r="C66" s="86" t="s">
        <v>41</v>
      </c>
      <c r="D66" s="85">
        <v>1</v>
      </c>
      <c r="E66" s="85">
        <v>135000</v>
      </c>
      <c r="F66" s="85">
        <f>D66*E66</f>
        <v>135000</v>
      </c>
      <c r="I66" s="63"/>
    </row>
    <row r="67" spans="1:10" x14ac:dyDescent="0.35">
      <c r="D67" s="28"/>
      <c r="E67" s="28"/>
      <c r="F67" s="28"/>
      <c r="G67" s="62"/>
      <c r="H67" s="64"/>
    </row>
    <row r="68" spans="1:10" x14ac:dyDescent="0.35">
      <c r="A68" s="19" t="s">
        <v>18</v>
      </c>
      <c r="B68" s="54" t="s">
        <v>27</v>
      </c>
      <c r="C68" s="55" t="s">
        <v>39</v>
      </c>
      <c r="D68" s="90">
        <v>235</v>
      </c>
      <c r="E68" s="26">
        <v>130</v>
      </c>
      <c r="F68" s="26">
        <f>D68*E68</f>
        <v>30550</v>
      </c>
      <c r="G68" s="146"/>
    </row>
    <row r="69" spans="1:10" ht="29" x14ac:dyDescent="0.35">
      <c r="A69" s="19"/>
      <c r="B69" s="54" t="s">
        <v>33</v>
      </c>
      <c r="C69" s="55" t="s">
        <v>39</v>
      </c>
      <c r="D69" s="90">
        <v>350</v>
      </c>
      <c r="E69" s="26">
        <v>75</v>
      </c>
      <c r="F69" s="26">
        <f t="shared" ref="F69:F76" si="3">D69*E69</f>
        <v>26250</v>
      </c>
    </row>
    <row r="70" spans="1:10" x14ac:dyDescent="0.35">
      <c r="A70" s="19"/>
      <c r="B70" s="54" t="s">
        <v>35</v>
      </c>
      <c r="C70" s="55" t="s">
        <v>40</v>
      </c>
      <c r="D70" s="90">
        <v>12</v>
      </c>
      <c r="E70" s="26">
        <v>700</v>
      </c>
      <c r="F70" s="26">
        <f t="shared" si="3"/>
        <v>8400</v>
      </c>
      <c r="H70" s="63"/>
    </row>
    <row r="71" spans="1:10" ht="29" x14ac:dyDescent="0.35">
      <c r="A71" s="19"/>
      <c r="B71" s="56" t="s">
        <v>87</v>
      </c>
      <c r="C71" s="34" t="s">
        <v>42</v>
      </c>
      <c r="D71" s="91">
        <v>1</v>
      </c>
      <c r="E71" s="26">
        <v>60000</v>
      </c>
      <c r="F71" s="26">
        <f t="shared" si="3"/>
        <v>60000</v>
      </c>
      <c r="G71" s="62"/>
      <c r="H71" s="64"/>
      <c r="I71" s="64"/>
    </row>
    <row r="72" spans="1:10" ht="29" x14ac:dyDescent="0.35">
      <c r="A72" s="19"/>
      <c r="B72" s="56" t="s">
        <v>29</v>
      </c>
      <c r="C72" s="34" t="s">
        <v>39</v>
      </c>
      <c r="D72" s="91">
        <v>165</v>
      </c>
      <c r="E72" s="26">
        <v>150</v>
      </c>
      <c r="F72" s="26">
        <f t="shared" si="3"/>
        <v>24750</v>
      </c>
      <c r="G72" s="62"/>
      <c r="H72" s="64"/>
    </row>
    <row r="73" spans="1:10" ht="29" x14ac:dyDescent="0.35">
      <c r="A73" s="19"/>
      <c r="B73" s="56" t="s">
        <v>52</v>
      </c>
      <c r="C73" s="34" t="s">
        <v>39</v>
      </c>
      <c r="D73" s="91">
        <v>355</v>
      </c>
      <c r="E73" s="26">
        <v>130</v>
      </c>
      <c r="F73" s="26">
        <f t="shared" si="3"/>
        <v>46150</v>
      </c>
    </row>
    <row r="74" spans="1:10" x14ac:dyDescent="0.35">
      <c r="A74" s="19"/>
      <c r="B74" s="56" t="s">
        <v>28</v>
      </c>
      <c r="C74" s="34" t="s">
        <v>40</v>
      </c>
      <c r="D74" s="91">
        <v>12</v>
      </c>
      <c r="E74" s="26">
        <v>900</v>
      </c>
      <c r="F74" s="26">
        <f t="shared" si="3"/>
        <v>10800</v>
      </c>
    </row>
    <row r="75" spans="1:10" x14ac:dyDescent="0.35">
      <c r="A75" s="19"/>
      <c r="B75" s="56" t="s">
        <v>53</v>
      </c>
      <c r="C75" s="34" t="s">
        <v>39</v>
      </c>
      <c r="D75" s="91">
        <v>300</v>
      </c>
      <c r="E75" s="26">
        <v>130</v>
      </c>
      <c r="F75" s="26">
        <f t="shared" si="3"/>
        <v>39000</v>
      </c>
    </row>
    <row r="76" spans="1:10" x14ac:dyDescent="0.35">
      <c r="A76" s="19"/>
      <c r="B76" s="56" t="s">
        <v>30</v>
      </c>
      <c r="C76" s="34" t="s">
        <v>41</v>
      </c>
      <c r="D76" s="91">
        <v>1</v>
      </c>
      <c r="E76" s="26">
        <v>30000</v>
      </c>
      <c r="F76" s="26">
        <f t="shared" si="3"/>
        <v>30000</v>
      </c>
    </row>
    <row r="77" spans="1:10" x14ac:dyDescent="0.35">
      <c r="A77" s="24"/>
      <c r="B77" s="33" t="s">
        <v>26</v>
      </c>
      <c r="C77" s="24"/>
      <c r="D77" s="26"/>
      <c r="E77" s="26"/>
      <c r="F77" s="26">
        <f>SUM(F68:F76)</f>
        <v>275900</v>
      </c>
    </row>
    <row r="78" spans="1:10" s="20" customFormat="1" ht="29" x14ac:dyDescent="0.35">
      <c r="A78" s="19"/>
      <c r="B78" s="51" t="s">
        <v>70</v>
      </c>
      <c r="C78" s="19"/>
      <c r="D78" s="23"/>
      <c r="E78" s="23"/>
      <c r="F78" s="23">
        <f>F77*1.15</f>
        <v>317285</v>
      </c>
    </row>
    <row r="79" spans="1:10" x14ac:dyDescent="0.35">
      <c r="D79" s="28"/>
      <c r="E79" s="28"/>
      <c r="F79" s="28"/>
    </row>
    <row r="80" spans="1:10" ht="29" x14ac:dyDescent="0.35">
      <c r="A80" s="19" t="s">
        <v>20</v>
      </c>
      <c r="B80" s="33" t="s">
        <v>37</v>
      </c>
      <c r="C80" s="34" t="s">
        <v>42</v>
      </c>
      <c r="D80" s="36">
        <v>1</v>
      </c>
      <c r="E80" s="26">
        <v>15000</v>
      </c>
      <c r="F80" s="26">
        <f>D80*E80</f>
        <v>15000</v>
      </c>
    </row>
    <row r="81" spans="1:10" x14ac:dyDescent="0.35">
      <c r="A81" s="19"/>
      <c r="B81" s="33" t="s">
        <v>43</v>
      </c>
      <c r="C81" s="34" t="s">
        <v>39</v>
      </c>
      <c r="D81" s="36">
        <v>155</v>
      </c>
      <c r="E81" s="26">
        <v>130</v>
      </c>
      <c r="F81" s="26">
        <f t="shared" ref="F81:F92" si="4">D81*E81</f>
        <v>20150</v>
      </c>
      <c r="G81" s="27"/>
    </row>
    <row r="82" spans="1:10" ht="29" x14ac:dyDescent="0.35">
      <c r="A82" s="19"/>
      <c r="B82" s="33" t="s">
        <v>44</v>
      </c>
      <c r="C82" s="34" t="s">
        <v>39</v>
      </c>
      <c r="D82" s="36">
        <v>380</v>
      </c>
      <c r="E82" s="26">
        <v>90</v>
      </c>
      <c r="F82" s="26">
        <f t="shared" si="4"/>
        <v>34200</v>
      </c>
    </row>
    <row r="83" spans="1:10" ht="29" x14ac:dyDescent="0.35">
      <c r="A83" s="19"/>
      <c r="B83" s="33" t="s">
        <v>45</v>
      </c>
      <c r="C83" s="34" t="s">
        <v>39</v>
      </c>
      <c r="D83" s="36">
        <v>135</v>
      </c>
      <c r="E83" s="26">
        <v>90</v>
      </c>
      <c r="F83" s="26">
        <f t="shared" si="4"/>
        <v>12150</v>
      </c>
    </row>
    <row r="84" spans="1:10" ht="29" x14ac:dyDescent="0.35">
      <c r="A84" s="19"/>
      <c r="B84" s="57" t="s">
        <v>46</v>
      </c>
      <c r="C84" s="55" t="s">
        <v>39</v>
      </c>
      <c r="D84" s="58">
        <v>270</v>
      </c>
      <c r="E84" s="26">
        <v>90</v>
      </c>
      <c r="F84" s="26">
        <f t="shared" si="4"/>
        <v>24300</v>
      </c>
    </row>
    <row r="85" spans="1:10" x14ac:dyDescent="0.35">
      <c r="A85" s="19"/>
      <c r="B85" s="57" t="s">
        <v>47</v>
      </c>
      <c r="C85" s="55" t="s">
        <v>40</v>
      </c>
      <c r="D85" s="58">
        <v>24</v>
      </c>
      <c r="E85" s="26">
        <v>700</v>
      </c>
      <c r="F85" s="26">
        <f t="shared" si="4"/>
        <v>16800</v>
      </c>
    </row>
    <row r="86" spans="1:10" ht="29" x14ac:dyDescent="0.35">
      <c r="A86" s="19"/>
      <c r="B86" s="33" t="s">
        <v>48</v>
      </c>
      <c r="C86" s="34" t="s">
        <v>39</v>
      </c>
      <c r="D86" s="36">
        <v>385</v>
      </c>
      <c r="E86" s="26">
        <v>130</v>
      </c>
      <c r="F86" s="26">
        <f t="shared" si="4"/>
        <v>50050</v>
      </c>
    </row>
    <row r="87" spans="1:10" ht="29" x14ac:dyDescent="0.35">
      <c r="A87" s="19"/>
      <c r="B87" s="33" t="s">
        <v>49</v>
      </c>
      <c r="C87" s="34" t="s">
        <v>39</v>
      </c>
      <c r="D87" s="36">
        <v>280</v>
      </c>
      <c r="E87" s="26">
        <v>130</v>
      </c>
      <c r="F87" s="26">
        <f t="shared" si="4"/>
        <v>36400</v>
      </c>
    </row>
    <row r="88" spans="1:10" x14ac:dyDescent="0.35">
      <c r="A88" s="19"/>
      <c r="B88" s="33" t="s">
        <v>35</v>
      </c>
      <c r="C88" s="34" t="s">
        <v>40</v>
      </c>
      <c r="D88" s="36">
        <v>20</v>
      </c>
      <c r="E88" s="26">
        <v>900</v>
      </c>
      <c r="F88" s="26">
        <f t="shared" si="4"/>
        <v>18000</v>
      </c>
    </row>
    <row r="89" spans="1:10" ht="29" x14ac:dyDescent="0.35">
      <c r="A89" s="19"/>
      <c r="B89" s="33" t="s">
        <v>50</v>
      </c>
      <c r="C89" s="34" t="s">
        <v>39</v>
      </c>
      <c r="D89" s="36">
        <v>135</v>
      </c>
      <c r="E89" s="26">
        <v>90</v>
      </c>
      <c r="F89" s="26">
        <f t="shared" si="4"/>
        <v>12150</v>
      </c>
    </row>
    <row r="90" spans="1:10" ht="29" x14ac:dyDescent="0.35">
      <c r="A90" s="19"/>
      <c r="B90" s="33" t="s">
        <v>51</v>
      </c>
      <c r="C90" s="34" t="s">
        <v>39</v>
      </c>
      <c r="D90" s="36">
        <v>275</v>
      </c>
      <c r="E90" s="26">
        <v>90</v>
      </c>
      <c r="F90" s="26">
        <f t="shared" si="4"/>
        <v>24750</v>
      </c>
    </row>
    <row r="91" spans="1:10" x14ac:dyDescent="0.35">
      <c r="A91" s="19"/>
      <c r="B91" s="33" t="s">
        <v>38</v>
      </c>
      <c r="C91" s="34" t="s">
        <v>41</v>
      </c>
      <c r="D91" s="36">
        <v>2</v>
      </c>
      <c r="E91" s="26">
        <v>31000</v>
      </c>
      <c r="F91" s="26">
        <f t="shared" si="4"/>
        <v>62000</v>
      </c>
    </row>
    <row r="92" spans="1:10" ht="29" x14ac:dyDescent="0.35">
      <c r="A92" s="19"/>
      <c r="B92" s="33" t="s">
        <v>88</v>
      </c>
      <c r="C92" s="34" t="s">
        <v>42</v>
      </c>
      <c r="D92" s="36">
        <v>1</v>
      </c>
      <c r="E92" s="26">
        <v>65000</v>
      </c>
      <c r="F92" s="26">
        <f t="shared" si="4"/>
        <v>65000</v>
      </c>
      <c r="I92" s="63"/>
      <c r="J92" s="64"/>
    </row>
    <row r="93" spans="1:10" x14ac:dyDescent="0.35">
      <c r="A93" s="24"/>
      <c r="B93" s="33" t="s">
        <v>69</v>
      </c>
      <c r="C93" s="24"/>
      <c r="D93" s="26"/>
      <c r="E93" s="26"/>
      <c r="F93" s="26">
        <f>SUM(F80:F92)</f>
        <v>390950</v>
      </c>
      <c r="G93" s="62"/>
      <c r="H93" s="64"/>
    </row>
    <row r="94" spans="1:10" ht="29" x14ac:dyDescent="0.35">
      <c r="A94" s="19"/>
      <c r="B94" s="51" t="s">
        <v>70</v>
      </c>
      <c r="C94" s="24"/>
      <c r="D94" s="26"/>
      <c r="E94" s="26"/>
      <c r="F94" s="23">
        <f>F93*1.15</f>
        <v>449592.49999999994</v>
      </c>
      <c r="G94" s="62"/>
      <c r="H94" s="64"/>
      <c r="J94" s="64"/>
    </row>
    <row r="95" spans="1:10" x14ac:dyDescent="0.35">
      <c r="D95" s="28"/>
      <c r="E95" s="28"/>
      <c r="F95" s="28"/>
    </row>
    <row r="96" spans="1:10" x14ac:dyDescent="0.35">
      <c r="A96" s="19" t="s">
        <v>21</v>
      </c>
      <c r="B96" s="87" t="s">
        <v>31</v>
      </c>
      <c r="C96" s="87" t="s">
        <v>42</v>
      </c>
      <c r="D96" s="88">
        <v>1</v>
      </c>
      <c r="E96" s="26">
        <v>15000</v>
      </c>
      <c r="F96" s="26">
        <f>D96*E96</f>
        <v>15000</v>
      </c>
    </row>
    <row r="97" spans="1:11" x14ac:dyDescent="0.35">
      <c r="A97" s="19"/>
      <c r="B97" s="57" t="s">
        <v>27</v>
      </c>
      <c r="C97" s="57" t="s">
        <v>39</v>
      </c>
      <c r="D97" s="58">
        <v>1145</v>
      </c>
      <c r="E97" s="26">
        <v>75</v>
      </c>
      <c r="F97" s="26">
        <f t="shared" ref="F97:F103" si="5">D97*E97</f>
        <v>85875</v>
      </c>
    </row>
    <row r="98" spans="1:11" x14ac:dyDescent="0.35">
      <c r="A98" s="19"/>
      <c r="B98" s="57" t="s">
        <v>28</v>
      </c>
      <c r="C98" s="57" t="s">
        <v>40</v>
      </c>
      <c r="D98" s="58">
        <v>23</v>
      </c>
      <c r="E98" s="26">
        <v>700</v>
      </c>
      <c r="F98" s="26">
        <f t="shared" si="5"/>
        <v>16100</v>
      </c>
    </row>
    <row r="99" spans="1:11" ht="29" x14ac:dyDescent="0.35">
      <c r="A99" s="19"/>
      <c r="B99" s="33" t="s">
        <v>89</v>
      </c>
      <c r="C99" s="33" t="s">
        <v>42</v>
      </c>
      <c r="D99" s="36">
        <v>1</v>
      </c>
      <c r="E99" s="89">
        <v>60000</v>
      </c>
      <c r="F99" s="89">
        <f t="shared" si="5"/>
        <v>60000</v>
      </c>
      <c r="G99" s="64" t="s">
        <v>90</v>
      </c>
      <c r="J99" s="25" t="s">
        <v>81</v>
      </c>
    </row>
    <row r="100" spans="1:11" x14ac:dyDescent="0.35">
      <c r="A100" s="19"/>
      <c r="B100" s="33" t="s">
        <v>34</v>
      </c>
      <c r="C100" s="33" t="s">
        <v>39</v>
      </c>
      <c r="D100" s="36">
        <v>976</v>
      </c>
      <c r="E100" s="26">
        <v>130</v>
      </c>
      <c r="F100" s="26">
        <f t="shared" si="5"/>
        <v>126880</v>
      </c>
      <c r="J100" s="25" t="s">
        <v>82</v>
      </c>
    </row>
    <row r="101" spans="1:11" x14ac:dyDescent="0.35">
      <c r="A101" s="19"/>
      <c r="B101" s="33" t="s">
        <v>35</v>
      </c>
      <c r="C101" s="33" t="s">
        <v>40</v>
      </c>
      <c r="D101" s="36">
        <v>23</v>
      </c>
      <c r="E101" s="26">
        <v>900</v>
      </c>
      <c r="F101" s="26">
        <f t="shared" si="5"/>
        <v>20700</v>
      </c>
      <c r="J101" s="63">
        <f>29*2.1</f>
        <v>60.900000000000006</v>
      </c>
      <c r="K101" s="64"/>
    </row>
    <row r="102" spans="1:11" ht="29" x14ac:dyDescent="0.35">
      <c r="A102" s="19"/>
      <c r="B102" s="33" t="s">
        <v>36</v>
      </c>
      <c r="C102" s="33" t="s">
        <v>39</v>
      </c>
      <c r="D102" s="36">
        <v>267</v>
      </c>
      <c r="E102" s="26">
        <v>70</v>
      </c>
      <c r="F102" s="26">
        <f t="shared" si="5"/>
        <v>18690</v>
      </c>
    </row>
    <row r="103" spans="1:11" x14ac:dyDescent="0.35">
      <c r="A103" s="19"/>
      <c r="B103" s="33" t="s">
        <v>32</v>
      </c>
      <c r="C103" s="33" t="s">
        <v>40</v>
      </c>
      <c r="D103" s="36">
        <v>1</v>
      </c>
      <c r="E103" s="26">
        <v>28000</v>
      </c>
      <c r="F103" s="26">
        <f t="shared" si="5"/>
        <v>28000</v>
      </c>
    </row>
    <row r="104" spans="1:11" x14ac:dyDescent="0.35">
      <c r="A104" s="24"/>
      <c r="B104" s="33" t="s">
        <v>69</v>
      </c>
      <c r="C104" s="33"/>
      <c r="D104" s="36"/>
      <c r="E104" s="26"/>
      <c r="F104" s="26">
        <f>SUM(F96:F103)</f>
        <v>371245</v>
      </c>
    </row>
    <row r="105" spans="1:11" ht="29" x14ac:dyDescent="0.35">
      <c r="A105" s="19"/>
      <c r="B105" s="51" t="s">
        <v>70</v>
      </c>
      <c r="C105" s="51"/>
      <c r="D105" s="59"/>
      <c r="E105" s="26"/>
      <c r="F105" s="23">
        <f>F104*1.15</f>
        <v>426931.74999999994</v>
      </c>
    </row>
    <row r="106" spans="1:11" x14ac:dyDescent="0.35">
      <c r="D106" s="28"/>
      <c r="E106" s="28"/>
      <c r="F106" s="28"/>
    </row>
    <row r="107" spans="1:11" x14ac:dyDescent="0.35">
      <c r="D107" s="28"/>
      <c r="E107" s="28"/>
      <c r="F107" s="28"/>
    </row>
    <row r="108" spans="1:11" x14ac:dyDescent="0.35">
      <c r="A108" s="20" t="s">
        <v>91</v>
      </c>
      <c r="F108" s="32">
        <f>F2+F4+F8+F10+F20+F22+F36+F41+F43+F54+F59+F62+F64+F66+F78+F94+F105</f>
        <v>4698037.75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Põhja-Pärnumaa vald</vt:lpstr>
      <vt:lpstr>Tööde 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cp:lastPrinted>2020-01-23T08:12:34Z</cp:lastPrinted>
  <dcterms:created xsi:type="dcterms:W3CDTF">2019-10-31T14:05:26Z</dcterms:created>
  <dcterms:modified xsi:type="dcterms:W3CDTF">2025-08-13T07:32:23Z</dcterms:modified>
</cp:coreProperties>
</file>